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PERENCANA 2024\"/>
    </mc:Choice>
  </mc:AlternateContent>
  <bookViews>
    <workbookView xWindow="0" yWindow="0" windowWidth="20490" windowHeight="7755" activeTab="4"/>
  </bookViews>
  <sheets>
    <sheet name="Form. 1" sheetId="34" r:id="rId1"/>
    <sheet name="Form 3.a" sheetId="24" r:id="rId2"/>
    <sheet name="Form 3b" sheetId="5" r:id="rId3"/>
    <sheet name="FORM 6" sheetId="37" r:id="rId4"/>
    <sheet name="Form 7" sheetId="23" r:id="rId5"/>
    <sheet name="Form 8 " sheetId="19" r:id="rId6"/>
    <sheet name="Form 9" sheetId="33" r:id="rId7"/>
    <sheet name="Sheet3" sheetId="27" state="hidden" r:id="rId8"/>
  </sheets>
  <externalReferences>
    <externalReference r:id="rId9"/>
    <externalReference r:id="rId10"/>
    <externalReference r:id="rId11"/>
  </externalReferences>
  <definedNames>
    <definedName name="KUA" localSheetId="0">'[1]KUA-PPAS'!$B$3:$K$104</definedName>
    <definedName name="KUA">'[2]KUA-PPAS'!$B$3:$K$104</definedName>
    <definedName name="_xlnm.Print_Titles" localSheetId="2">'Form 3b'!$5:$7</definedName>
    <definedName name="RKA" localSheetId="0">[1]RKA!$B$4:$N$1048576</definedName>
    <definedName name="RKA">[2]RKA!$B$4:$N$1048576</definedName>
    <definedName name="RKPD" localSheetId="0">[1]RKPD!$B$3:$M$1048576</definedName>
    <definedName name="RKPD">[2]RKPD!$B$3:$M$1048576</definedName>
    <definedName name="RPJMD" localSheetId="0">'[1]Program RPJMD_pokok'!$B$3:$P$61</definedName>
    <definedName name="RPJMD">'[2]Program RPJMD_pokok'!$B$3:$P$61</definedName>
    <definedName name="RPJMD2" localSheetId="0">'[1]Program RPJMD_revisi'!$B$3:$O$1048576</definedName>
    <definedName name="RPJMD2">'[2]Program RPJMD_revisi'!$B$3:$O$1048576</definedName>
  </definedNames>
  <calcPr calcId="152511"/>
</workbook>
</file>

<file path=xl/calcChain.xml><?xml version="1.0" encoding="utf-8"?>
<calcChain xmlns="http://schemas.openxmlformats.org/spreadsheetml/2006/main">
  <c r="G66" i="34" l="1"/>
  <c r="AG98" i="37"/>
  <c r="AE94" i="37"/>
  <c r="J94" i="37"/>
  <c r="T93" i="37"/>
  <c r="V93" i="37" s="1"/>
  <c r="S93" i="37"/>
  <c r="U93" i="37" s="1"/>
  <c r="V92" i="37"/>
  <c r="T92" i="37"/>
  <c r="S92" i="37"/>
  <c r="U92" i="37" s="1"/>
  <c r="U94" i="37" s="1"/>
  <c r="R91" i="37"/>
  <c r="P91" i="37"/>
  <c r="O91" i="37"/>
  <c r="N91" i="37"/>
  <c r="M91" i="37"/>
  <c r="S91" i="37" s="1"/>
  <c r="L91" i="37"/>
  <c r="J91" i="37"/>
  <c r="P90" i="37"/>
  <c r="O90" i="37"/>
  <c r="N90" i="37"/>
  <c r="M90" i="37"/>
  <c r="S90" i="37" s="1"/>
  <c r="U90" i="37" s="1"/>
  <c r="L90" i="37"/>
  <c r="J90" i="37"/>
  <c r="J88" i="37"/>
  <c r="T87" i="37"/>
  <c r="V87" i="37" s="1"/>
  <c r="V88" i="37" s="1"/>
  <c r="V89" i="37" s="1"/>
  <c r="S87" i="37"/>
  <c r="U87" i="37" s="1"/>
  <c r="U88" i="37" s="1"/>
  <c r="T86" i="37"/>
  <c r="X86" i="37" s="1"/>
  <c r="Z86" i="37" s="1"/>
  <c r="P86" i="37"/>
  <c r="O86" i="37"/>
  <c r="O85" i="37" s="1"/>
  <c r="N86" i="37"/>
  <c r="N85" i="37" s="1"/>
  <c r="M86" i="37"/>
  <c r="M85" i="37" s="1"/>
  <c r="L86" i="37"/>
  <c r="K86" i="37"/>
  <c r="K85" i="37" s="1"/>
  <c r="S85" i="37" s="1"/>
  <c r="U85" i="37" s="1"/>
  <c r="J86" i="37"/>
  <c r="T85" i="37"/>
  <c r="V85" i="37" s="1"/>
  <c r="P85" i="37"/>
  <c r="L85" i="37"/>
  <c r="J85" i="37"/>
  <c r="J83" i="37"/>
  <c r="T82" i="37"/>
  <c r="V82" i="37" s="1"/>
  <c r="V83" i="37" s="1"/>
  <c r="V84" i="37" s="1"/>
  <c r="S82" i="37"/>
  <c r="U82" i="37" s="1"/>
  <c r="U83" i="37" s="1"/>
  <c r="U84" i="37" s="1"/>
  <c r="T81" i="37"/>
  <c r="X81" i="37" s="1"/>
  <c r="Z81" i="37" s="1"/>
  <c r="P81" i="37"/>
  <c r="O81" i="37"/>
  <c r="N81" i="37"/>
  <c r="M81" i="37"/>
  <c r="L81" i="37"/>
  <c r="K81" i="37"/>
  <c r="S81" i="37" s="1"/>
  <c r="J81" i="37"/>
  <c r="AE80" i="37"/>
  <c r="J79" i="37"/>
  <c r="T78" i="37"/>
  <c r="V78" i="37" s="1"/>
  <c r="S78" i="37"/>
  <c r="U78" i="37" s="1"/>
  <c r="T77" i="37"/>
  <c r="V77" i="37" s="1"/>
  <c r="S77" i="37"/>
  <c r="U77" i="37" s="1"/>
  <c r="U79" i="37" s="1"/>
  <c r="U80" i="37" s="1"/>
  <c r="T76" i="37"/>
  <c r="T75" i="37" s="1"/>
  <c r="V75" i="37" s="1"/>
  <c r="P76" i="37"/>
  <c r="P75" i="37" s="1"/>
  <c r="O76" i="37"/>
  <c r="N76" i="37"/>
  <c r="N75" i="37" s="1"/>
  <c r="M76" i="37"/>
  <c r="L76" i="37"/>
  <c r="L75" i="37" s="1"/>
  <c r="K76" i="37"/>
  <c r="S76" i="37" s="1"/>
  <c r="J76" i="37"/>
  <c r="J75" i="37" s="1"/>
  <c r="O75" i="37"/>
  <c r="K75" i="37"/>
  <c r="J73" i="37"/>
  <c r="T72" i="37"/>
  <c r="V72" i="37" s="1"/>
  <c r="S72" i="37"/>
  <c r="U72" i="37" s="1"/>
  <c r="T71" i="37"/>
  <c r="V71" i="37" s="1"/>
  <c r="V73" i="37" s="1"/>
  <c r="V74" i="37" s="1"/>
  <c r="S71" i="37"/>
  <c r="U71" i="37" s="1"/>
  <c r="U73" i="37" s="1"/>
  <c r="U74" i="37" s="1"/>
  <c r="T70" i="37"/>
  <c r="V70" i="37" s="1"/>
  <c r="Q70" i="37"/>
  <c r="P70" i="37"/>
  <c r="O70" i="37"/>
  <c r="N70" i="37"/>
  <c r="N69" i="37" s="1"/>
  <c r="M70" i="37"/>
  <c r="L70" i="37"/>
  <c r="K70" i="37"/>
  <c r="S70" i="37" s="1"/>
  <c r="J70" i="37"/>
  <c r="Q69" i="37"/>
  <c r="P69" i="37"/>
  <c r="O69" i="37"/>
  <c r="M69" i="37"/>
  <c r="L69" i="37"/>
  <c r="K69" i="37"/>
  <c r="S69" i="37" s="1"/>
  <c r="U69" i="37" s="1"/>
  <c r="J69" i="37"/>
  <c r="J67" i="37"/>
  <c r="AF66" i="37"/>
  <c r="T66" i="37"/>
  <c r="V66" i="37" s="1"/>
  <c r="V67" i="37" s="1"/>
  <c r="V68" i="37" s="1"/>
  <c r="S66" i="37"/>
  <c r="U66" i="37" s="1"/>
  <c r="U67" i="37" s="1"/>
  <c r="U68" i="37" s="1"/>
  <c r="Q65" i="37"/>
  <c r="P65" i="37"/>
  <c r="O65" i="37"/>
  <c r="O64" i="37" s="1"/>
  <c r="N65" i="37"/>
  <c r="M65" i="37"/>
  <c r="M64" i="37" s="1"/>
  <c r="L65" i="37"/>
  <c r="K65" i="37"/>
  <c r="J65" i="37"/>
  <c r="P64" i="37"/>
  <c r="N64" i="37"/>
  <c r="L64" i="37"/>
  <c r="J64" i="37"/>
  <c r="J61" i="37"/>
  <c r="AE60" i="37"/>
  <c r="T60" i="37"/>
  <c r="V60" i="37" s="1"/>
  <c r="S60" i="37"/>
  <c r="U60" i="37" s="1"/>
  <c r="T59" i="37"/>
  <c r="V59" i="37" s="1"/>
  <c r="S59" i="37"/>
  <c r="U59" i="37" s="1"/>
  <c r="T58" i="37"/>
  <c r="V58" i="37" s="1"/>
  <c r="V61" i="37" s="1"/>
  <c r="V62" i="37" s="1"/>
  <c r="U58" i="37"/>
  <c r="U61" i="37" s="1"/>
  <c r="T57" i="37"/>
  <c r="X57" i="37" s="1"/>
  <c r="Z57" i="37" s="1"/>
  <c r="Q57" i="37"/>
  <c r="P57" i="37"/>
  <c r="O57" i="37"/>
  <c r="N57" i="37"/>
  <c r="M57" i="37"/>
  <c r="L57" i="37"/>
  <c r="K57" i="37"/>
  <c r="J57" i="37"/>
  <c r="J55" i="37"/>
  <c r="T54" i="37"/>
  <c r="V54" i="37" s="1"/>
  <c r="S54" i="37"/>
  <c r="U54" i="37" s="1"/>
  <c r="T53" i="37"/>
  <c r="V53" i="37" s="1"/>
  <c r="S53" i="37"/>
  <c r="U53" i="37" s="1"/>
  <c r="T52" i="37"/>
  <c r="V52" i="37" s="1"/>
  <c r="S52" i="37"/>
  <c r="U52" i="37" s="1"/>
  <c r="T51" i="37"/>
  <c r="V51" i="37" s="1"/>
  <c r="V55" i="37" s="1"/>
  <c r="V56" i="37" s="1"/>
  <c r="S51" i="37"/>
  <c r="U51" i="37" s="1"/>
  <c r="U55" i="37" s="1"/>
  <c r="T50" i="37"/>
  <c r="V50" i="37" s="1"/>
  <c r="Q50" i="37"/>
  <c r="Q10" i="37" s="1"/>
  <c r="P50" i="37"/>
  <c r="O50" i="37"/>
  <c r="N50" i="37"/>
  <c r="M50" i="37"/>
  <c r="L50" i="37"/>
  <c r="K50" i="37"/>
  <c r="S50" i="37" s="1"/>
  <c r="J50" i="37"/>
  <c r="AE48" i="37"/>
  <c r="J48" i="37"/>
  <c r="V47" i="37"/>
  <c r="T47" i="37"/>
  <c r="S47" i="37"/>
  <c r="U47" i="37" s="1"/>
  <c r="U48" i="37" s="1"/>
  <c r="U49" i="37" s="1"/>
  <c r="T46" i="37"/>
  <c r="V46" i="37" s="1"/>
  <c r="S46" i="37"/>
  <c r="U46" i="37" s="1"/>
  <c r="W45" i="37"/>
  <c r="Y45" i="37" s="1"/>
  <c r="U45" i="37"/>
  <c r="L45" i="37"/>
  <c r="J45" i="37"/>
  <c r="J43" i="37"/>
  <c r="AE42" i="37"/>
  <c r="T42" i="37"/>
  <c r="V42" i="37" s="1"/>
  <c r="S42" i="37"/>
  <c r="U42" i="37" s="1"/>
  <c r="T41" i="37"/>
  <c r="V41" i="37" s="1"/>
  <c r="S41" i="37"/>
  <c r="U41" i="37" s="1"/>
  <c r="T40" i="37"/>
  <c r="V40" i="37" s="1"/>
  <c r="S40" i="37"/>
  <c r="U40" i="37" s="1"/>
  <c r="T39" i="37"/>
  <c r="V39" i="37" s="1"/>
  <c r="S39" i="37"/>
  <c r="U39" i="37" s="1"/>
  <c r="T38" i="37"/>
  <c r="V38" i="37" s="1"/>
  <c r="S38" i="37"/>
  <c r="U38" i="37" s="1"/>
  <c r="T37" i="37"/>
  <c r="V37" i="37" s="1"/>
  <c r="S37" i="37"/>
  <c r="U37" i="37" s="1"/>
  <c r="U43" i="37" s="1"/>
  <c r="Q36" i="37"/>
  <c r="P36" i="37"/>
  <c r="O36" i="37"/>
  <c r="N36" i="37"/>
  <c r="M36" i="37"/>
  <c r="L36" i="37"/>
  <c r="K36" i="37"/>
  <c r="J36" i="37"/>
  <c r="J34" i="37"/>
  <c r="T33" i="37"/>
  <c r="V33" i="37" s="1"/>
  <c r="S33" i="37"/>
  <c r="U33" i="37" s="1"/>
  <c r="T32" i="37"/>
  <c r="V32" i="37" s="1"/>
  <c r="V34" i="37" s="1"/>
  <c r="V35" i="37" s="1"/>
  <c r="S32" i="37"/>
  <c r="U32" i="37" s="1"/>
  <c r="U34" i="37" s="1"/>
  <c r="U35" i="37" s="1"/>
  <c r="T31" i="37"/>
  <c r="X31" i="37" s="1"/>
  <c r="Z31" i="37" s="1"/>
  <c r="P31" i="37"/>
  <c r="O31" i="37"/>
  <c r="N31" i="37"/>
  <c r="M31" i="37"/>
  <c r="L31" i="37"/>
  <c r="K31" i="37"/>
  <c r="S31" i="37" s="1"/>
  <c r="J31" i="37"/>
  <c r="AE29" i="37"/>
  <c r="J29" i="37"/>
  <c r="T28" i="37"/>
  <c r="V28" i="37" s="1"/>
  <c r="V29" i="37" s="1"/>
  <c r="S28" i="37"/>
  <c r="U28" i="37" s="1"/>
  <c r="U29" i="37" s="1"/>
  <c r="U30" i="37" s="1"/>
  <c r="P27" i="37"/>
  <c r="O27" i="37"/>
  <c r="N27" i="37"/>
  <c r="M27" i="37"/>
  <c r="L27" i="37"/>
  <c r="K27" i="37"/>
  <c r="S27" i="37" s="1"/>
  <c r="J27" i="37"/>
  <c r="J25" i="37"/>
  <c r="T24" i="37"/>
  <c r="V24" i="37" s="1"/>
  <c r="V25" i="37" s="1"/>
  <c r="V26" i="37" s="1"/>
  <c r="S24" i="37"/>
  <c r="U24" i="37" s="1"/>
  <c r="U25" i="37" s="1"/>
  <c r="U26" i="37" s="1"/>
  <c r="T23" i="37"/>
  <c r="X23" i="37" s="1"/>
  <c r="Z23" i="37" s="1"/>
  <c r="P23" i="37"/>
  <c r="O23" i="37"/>
  <c r="N23" i="37"/>
  <c r="M23" i="37"/>
  <c r="L23" i="37"/>
  <c r="K23" i="37"/>
  <c r="J23" i="37"/>
  <c r="AE21" i="37"/>
  <c r="J21" i="37"/>
  <c r="T20" i="37"/>
  <c r="V20" i="37" s="1"/>
  <c r="S20" i="37"/>
  <c r="U20" i="37" s="1"/>
  <c r="V19" i="37"/>
  <c r="T19" i="37"/>
  <c r="U19" i="37"/>
  <c r="P18" i="37"/>
  <c r="O18" i="37"/>
  <c r="N18" i="37"/>
  <c r="M18" i="37"/>
  <c r="L18" i="37"/>
  <c r="K18" i="37"/>
  <c r="J18" i="37"/>
  <c r="J16" i="37"/>
  <c r="T15" i="37"/>
  <c r="V15" i="37" s="1"/>
  <c r="S15" i="37"/>
  <c r="U15" i="37" s="1"/>
  <c r="T14" i="37"/>
  <c r="V14" i="37" s="1"/>
  <c r="S14" i="37"/>
  <c r="U14" i="37" s="1"/>
  <c r="T13" i="37"/>
  <c r="V13" i="37" s="1"/>
  <c r="S13" i="37"/>
  <c r="U13" i="37" s="1"/>
  <c r="T12" i="37"/>
  <c r="V12" i="37" s="1"/>
  <c r="V16" i="37" s="1"/>
  <c r="V17" i="37" s="1"/>
  <c r="S12" i="37"/>
  <c r="U12" i="37" s="1"/>
  <c r="U16" i="37" s="1"/>
  <c r="U17" i="37" s="1"/>
  <c r="T11" i="37"/>
  <c r="X11" i="37" s="1"/>
  <c r="Z11" i="37" s="1"/>
  <c r="Q11" i="37"/>
  <c r="P11" i="37"/>
  <c r="P10" i="37" s="1"/>
  <c r="P4" i="37" s="1"/>
  <c r="O11" i="37"/>
  <c r="N11" i="37"/>
  <c r="M11" i="37"/>
  <c r="L11" i="37"/>
  <c r="L10" i="37" s="1"/>
  <c r="K11" i="37"/>
  <c r="S11" i="37" s="1"/>
  <c r="W11" i="37" s="1"/>
  <c r="Y11" i="37" s="1"/>
  <c r="J11" i="37"/>
  <c r="J10" i="37"/>
  <c r="J4" i="37" s="1"/>
  <c r="M75" i="37" l="1"/>
  <c r="S75" i="37" s="1"/>
  <c r="U75" i="37" s="1"/>
  <c r="S57" i="37"/>
  <c r="S36" i="37"/>
  <c r="U36" i="37"/>
  <c r="W36" i="37"/>
  <c r="Y36" i="37" s="1"/>
  <c r="S18" i="37"/>
  <c r="U18" i="37" s="1"/>
  <c r="U21" i="37"/>
  <c r="U22" i="37" s="1"/>
  <c r="K10" i="37"/>
  <c r="O10" i="37"/>
  <c r="M10" i="37"/>
  <c r="T91" i="37"/>
  <c r="T90" i="37" s="1"/>
  <c r="V90" i="37" s="1"/>
  <c r="T69" i="37"/>
  <c r="V69" i="37" s="1"/>
  <c r="T36" i="37"/>
  <c r="X36" i="37" s="1"/>
  <c r="Z36" i="37" s="1"/>
  <c r="N10" i="37"/>
  <c r="N4" i="37" s="1"/>
  <c r="T18" i="37"/>
  <c r="X18" i="37" s="1"/>
  <c r="Z18" i="37" s="1"/>
  <c r="AG29" i="37"/>
  <c r="V30" i="37"/>
  <c r="W31" i="37"/>
  <c r="Y31" i="37" s="1"/>
  <c r="U31" i="37"/>
  <c r="P99" i="37"/>
  <c r="L4" i="37"/>
  <c r="Q4" i="37"/>
  <c r="AF42" i="37"/>
  <c r="U44" i="37"/>
  <c r="U11" i="37"/>
  <c r="W18" i="37"/>
  <c r="Y18" i="37" s="1"/>
  <c r="V21" i="37"/>
  <c r="S23" i="37"/>
  <c r="AG25" i="37"/>
  <c r="AE25" i="37"/>
  <c r="AF25" i="37"/>
  <c r="AF29" i="37"/>
  <c r="V48" i="37"/>
  <c r="X50" i="37"/>
  <c r="Z50" i="37" s="1"/>
  <c r="U89" i="37"/>
  <c r="AF89" i="37"/>
  <c r="U95" i="37"/>
  <c r="U100" i="37"/>
  <c r="AG16" i="37"/>
  <c r="AE16" i="37"/>
  <c r="AF16" i="37"/>
  <c r="W27" i="37"/>
  <c r="Y27" i="37" s="1"/>
  <c r="U27" i="37"/>
  <c r="T27" i="37"/>
  <c r="AG34" i="37"/>
  <c r="AE34" i="37"/>
  <c r="AF34" i="37"/>
  <c r="V43" i="37"/>
  <c r="T45" i="37"/>
  <c r="AF48" i="37"/>
  <c r="W50" i="37"/>
  <c r="Y50" i="37" s="1"/>
  <c r="U50" i="37"/>
  <c r="U56" i="37"/>
  <c r="AF54" i="37"/>
  <c r="AG54" i="37"/>
  <c r="W57" i="37"/>
  <c r="Y57" i="37" s="1"/>
  <c r="U57" i="37"/>
  <c r="AF60" i="37"/>
  <c r="U62" i="37"/>
  <c r="W81" i="37"/>
  <c r="Y81" i="37" s="1"/>
  <c r="U81" i="37"/>
  <c r="V57" i="37"/>
  <c r="S65" i="37"/>
  <c r="K64" i="37"/>
  <c r="S64" i="37" s="1"/>
  <c r="U64" i="37" s="1"/>
  <c r="X70" i="37"/>
  <c r="Z70" i="37" s="1"/>
  <c r="AF72" i="37"/>
  <c r="W76" i="37"/>
  <c r="Y76" i="37" s="1"/>
  <c r="U76" i="37"/>
  <c r="X76" i="37"/>
  <c r="Z76" i="37" s="1"/>
  <c r="V79" i="37"/>
  <c r="AF80" i="37"/>
  <c r="AG84" i="37"/>
  <c r="AE84" i="37"/>
  <c r="X91" i="37"/>
  <c r="Z91" i="37" s="1"/>
  <c r="V94" i="37"/>
  <c r="AF94" i="37"/>
  <c r="V11" i="37"/>
  <c r="V23" i="37"/>
  <c r="V31" i="37"/>
  <c r="AE54" i="37"/>
  <c r="AG60" i="37"/>
  <c r="T65" i="37"/>
  <c r="AG66" i="37"/>
  <c r="AE66" i="37"/>
  <c r="W70" i="37"/>
  <c r="Y70" i="37" s="1"/>
  <c r="U70" i="37"/>
  <c r="AG72" i="37"/>
  <c r="AE72" i="37"/>
  <c r="V76" i="37"/>
  <c r="AF84" i="37"/>
  <c r="S86" i="37"/>
  <c r="AG89" i="37"/>
  <c r="AE89" i="37"/>
  <c r="W91" i="37"/>
  <c r="Y91" i="37" s="1"/>
  <c r="U91" i="37"/>
  <c r="V91" i="37"/>
  <c r="V81" i="37"/>
  <c r="V86" i="37"/>
  <c r="V36" i="37" l="1"/>
  <c r="U96" i="37"/>
  <c r="U97" i="37" s="1"/>
  <c r="V18" i="37"/>
  <c r="AF21" i="37"/>
  <c r="S10" i="37"/>
  <c r="U10" i="37" s="1"/>
  <c r="U4" i="37"/>
  <c r="U86" i="37"/>
  <c r="W86" i="37"/>
  <c r="Y86" i="37" s="1"/>
  <c r="V80" i="37"/>
  <c r="AG80" i="37"/>
  <c r="X45" i="37"/>
  <c r="Z45" i="37" s="1"/>
  <c r="V45" i="37"/>
  <c r="AE97" i="37"/>
  <c r="I96" i="37" s="1"/>
  <c r="W23" i="37"/>
  <c r="Y23" i="37" s="1"/>
  <c r="U23" i="37"/>
  <c r="AG21" i="37"/>
  <c r="V22" i="37"/>
  <c r="T10" i="37"/>
  <c r="X65" i="37"/>
  <c r="Z65" i="37" s="1"/>
  <c r="T64" i="37"/>
  <c r="V64" i="37" s="1"/>
  <c r="V65" i="37"/>
  <c r="AG94" i="37"/>
  <c r="V95" i="37"/>
  <c r="W65" i="37"/>
  <c r="Y65" i="37" s="1"/>
  <c r="U65" i="37"/>
  <c r="V44" i="37"/>
  <c r="AG42" i="37"/>
  <c r="X27" i="37"/>
  <c r="Z27" i="37" s="1"/>
  <c r="V27" i="37"/>
  <c r="AF97" i="37"/>
  <c r="AF99" i="37" s="1"/>
  <c r="V49" i="37"/>
  <c r="AG48" i="37"/>
  <c r="AG97" i="37" l="1"/>
  <c r="AG100" i="37" s="1"/>
  <c r="V10" i="37"/>
  <c r="T4" i="37"/>
  <c r="V96" i="37" l="1"/>
  <c r="V97" i="37" s="1"/>
  <c r="G65" i="34" l="1"/>
  <c r="E10" i="34" l="1"/>
  <c r="E60" i="34"/>
  <c r="E57" i="34"/>
  <c r="E55" i="34"/>
  <c r="E54" i="34"/>
  <c r="E51" i="34"/>
  <c r="E47" i="34"/>
  <c r="E43" i="34"/>
  <c r="E42" i="34"/>
  <c r="E40" i="34"/>
  <c r="E38" i="34"/>
  <c r="E37" i="34"/>
  <c r="E33" i="34"/>
  <c r="E32" i="34"/>
  <c r="E31" i="34"/>
  <c r="E30" i="34"/>
  <c r="E29" i="34"/>
  <c r="E28" i="34"/>
  <c r="E26" i="34"/>
  <c r="E25" i="34"/>
  <c r="E23" i="34"/>
  <c r="E21" i="34"/>
  <c r="E19" i="34"/>
  <c r="E18" i="34"/>
  <c r="E16" i="34"/>
  <c r="E15" i="34"/>
  <c r="H13" i="34"/>
  <c r="E13" i="34"/>
  <c r="Q7" i="19" l="1"/>
  <c r="T7" i="19"/>
  <c r="T66" i="19" s="1"/>
  <c r="E7" i="19"/>
  <c r="E63" i="19"/>
  <c r="E62" i="19"/>
  <c r="E60" i="19"/>
  <c r="E59" i="19"/>
  <c r="E50" i="19"/>
  <c r="E49" i="19"/>
  <c r="E47" i="19"/>
  <c r="E46" i="19"/>
  <c r="E41" i="19"/>
  <c r="E36" i="19"/>
  <c r="E31" i="19"/>
  <c r="E24" i="19"/>
  <c r="E20" i="19"/>
  <c r="E18" i="19"/>
  <c r="E16" i="19"/>
  <c r="E13" i="19"/>
  <c r="E8" i="19"/>
  <c r="C14" i="5" l="1"/>
  <c r="C9" i="5"/>
  <c r="C12" i="5"/>
  <c r="C10" i="5"/>
  <c r="F56" i="34" l="1"/>
  <c r="L34" i="34"/>
  <c r="L35" i="34"/>
  <c r="K34" i="34"/>
  <c r="K35" i="34"/>
  <c r="J34" i="34"/>
  <c r="J35" i="34"/>
  <c r="I34" i="34"/>
  <c r="I35" i="34"/>
  <c r="H34" i="34"/>
  <c r="H35" i="34"/>
  <c r="G34" i="34"/>
  <c r="G35" i="34"/>
  <c r="F34" i="34"/>
  <c r="D65" i="34" l="1"/>
  <c r="D11" i="34"/>
  <c r="D49" i="34"/>
  <c r="E34" i="34"/>
  <c r="D34" i="34"/>
  <c r="D17" i="34"/>
  <c r="L64" i="34" l="1"/>
  <c r="J64" i="34"/>
  <c r="K64" i="34" s="1"/>
  <c r="H64" i="34"/>
  <c r="I64" i="34" s="1"/>
  <c r="G64" i="34"/>
  <c r="L63" i="34"/>
  <c r="J63" i="34"/>
  <c r="K63" i="34" s="1"/>
  <c r="H63" i="34"/>
  <c r="I63" i="34" s="1"/>
  <c r="G63" i="34"/>
  <c r="F62" i="34"/>
  <c r="E62" i="34"/>
  <c r="H62" i="34" s="1"/>
  <c r="I62" i="34" s="1"/>
  <c r="D62" i="34"/>
  <c r="J62" i="34" s="1"/>
  <c r="K62" i="34" s="1"/>
  <c r="F61" i="34"/>
  <c r="D61" i="34"/>
  <c r="L60" i="34"/>
  <c r="J60" i="34"/>
  <c r="K60" i="34" s="1"/>
  <c r="H60" i="34"/>
  <c r="I60" i="34" s="1"/>
  <c r="G60" i="34"/>
  <c r="F59" i="34"/>
  <c r="F58" i="34" s="1"/>
  <c r="E59" i="34"/>
  <c r="D59" i="34"/>
  <c r="J59" i="34" s="1"/>
  <c r="K59" i="34" s="1"/>
  <c r="L57" i="34"/>
  <c r="J57" i="34"/>
  <c r="K57" i="34" s="1"/>
  <c r="H57" i="34"/>
  <c r="I57" i="34" s="1"/>
  <c r="G57" i="34"/>
  <c r="E56" i="34"/>
  <c r="H56" i="34" s="1"/>
  <c r="I56" i="34" s="1"/>
  <c r="D56" i="34"/>
  <c r="J56" i="34" s="1"/>
  <c r="K56" i="34" s="1"/>
  <c r="L55" i="34"/>
  <c r="J55" i="34"/>
  <c r="H55" i="34"/>
  <c r="I55" i="34" s="1"/>
  <c r="G55" i="34"/>
  <c r="L54" i="34"/>
  <c r="J54" i="34"/>
  <c r="H54" i="34"/>
  <c r="I54" i="34" s="1"/>
  <c r="G54" i="34"/>
  <c r="F53" i="34"/>
  <c r="E53" i="34"/>
  <c r="I53" i="34" s="1"/>
  <c r="D53" i="34"/>
  <c r="J53" i="34" s="1"/>
  <c r="K53" i="34" s="1"/>
  <c r="F52" i="34"/>
  <c r="L51" i="34"/>
  <c r="J51" i="34"/>
  <c r="K51" i="34" s="1"/>
  <c r="H51" i="34"/>
  <c r="I51" i="34" s="1"/>
  <c r="G51" i="34"/>
  <c r="L50" i="34"/>
  <c r="J50" i="34"/>
  <c r="K50" i="34" s="1"/>
  <c r="H50" i="34"/>
  <c r="I50" i="34" s="1"/>
  <c r="G50" i="34"/>
  <c r="F49" i="34"/>
  <c r="F48" i="34" s="1"/>
  <c r="E49" i="34"/>
  <c r="J49" i="34"/>
  <c r="K49" i="34" s="1"/>
  <c r="L47" i="34"/>
  <c r="J47" i="34"/>
  <c r="K47" i="34" s="1"/>
  <c r="H47" i="34"/>
  <c r="I47" i="34" s="1"/>
  <c r="G47" i="34"/>
  <c r="F46" i="34"/>
  <c r="F45" i="34" s="1"/>
  <c r="E46" i="34"/>
  <c r="D46" i="34"/>
  <c r="J46" i="34" s="1"/>
  <c r="K46" i="34" s="1"/>
  <c r="E45" i="34"/>
  <c r="D45" i="34"/>
  <c r="L44" i="34"/>
  <c r="J44" i="34"/>
  <c r="K44" i="34" s="1"/>
  <c r="H44" i="34"/>
  <c r="I44" i="34" s="1"/>
  <c r="G44" i="34"/>
  <c r="L43" i="34"/>
  <c r="J43" i="34"/>
  <c r="K43" i="34" s="1"/>
  <c r="H43" i="34"/>
  <c r="I43" i="34" s="1"/>
  <c r="G43" i="34"/>
  <c r="L42" i="34"/>
  <c r="J42" i="34"/>
  <c r="K42" i="34" s="1"/>
  <c r="H42" i="34"/>
  <c r="I42" i="34" s="1"/>
  <c r="G42" i="34"/>
  <c r="F41" i="34"/>
  <c r="E41" i="34"/>
  <c r="D41" i="34"/>
  <c r="J41" i="34" s="1"/>
  <c r="K41" i="34" s="1"/>
  <c r="L40" i="34"/>
  <c r="J40" i="34"/>
  <c r="K40" i="34" s="1"/>
  <c r="H40" i="34"/>
  <c r="I40" i="34" s="1"/>
  <c r="G40" i="34"/>
  <c r="L39" i="34"/>
  <c r="J39" i="34"/>
  <c r="K39" i="34" s="1"/>
  <c r="H39" i="34"/>
  <c r="I39" i="34" s="1"/>
  <c r="G39" i="34"/>
  <c r="L38" i="34"/>
  <c r="J38" i="34"/>
  <c r="K38" i="34" s="1"/>
  <c r="H38" i="34"/>
  <c r="I38" i="34" s="1"/>
  <c r="G38" i="34"/>
  <c r="L37" i="34"/>
  <c r="J37" i="34"/>
  <c r="K37" i="34" s="1"/>
  <c r="H37" i="34"/>
  <c r="I37" i="34" s="1"/>
  <c r="G37" i="34"/>
  <c r="F36" i="34"/>
  <c r="E36" i="34"/>
  <c r="D36" i="34"/>
  <c r="J36" i="34" s="1"/>
  <c r="L33" i="34"/>
  <c r="J33" i="34"/>
  <c r="K33" i="34" s="1"/>
  <c r="H33" i="34"/>
  <c r="I33" i="34" s="1"/>
  <c r="G33" i="34"/>
  <c r="L32" i="34"/>
  <c r="J32" i="34"/>
  <c r="K32" i="34" s="1"/>
  <c r="H32" i="34"/>
  <c r="I32" i="34" s="1"/>
  <c r="G32" i="34"/>
  <c r="L31" i="34"/>
  <c r="J31" i="34"/>
  <c r="K31" i="34" s="1"/>
  <c r="H31" i="34"/>
  <c r="I31" i="34" s="1"/>
  <c r="G31" i="34"/>
  <c r="L30" i="34"/>
  <c r="J30" i="34"/>
  <c r="K30" i="34" s="1"/>
  <c r="H30" i="34"/>
  <c r="I30" i="34" s="1"/>
  <c r="G30" i="34"/>
  <c r="L29" i="34"/>
  <c r="J29" i="34"/>
  <c r="K29" i="34" s="1"/>
  <c r="H29" i="34"/>
  <c r="I29" i="34" s="1"/>
  <c r="G29" i="34"/>
  <c r="L28" i="34"/>
  <c r="J28" i="34"/>
  <c r="K28" i="34" s="1"/>
  <c r="H28" i="34"/>
  <c r="I28" i="34" s="1"/>
  <c r="G28" i="34"/>
  <c r="F27" i="34"/>
  <c r="E27" i="34"/>
  <c r="D27" i="34"/>
  <c r="J27" i="34" s="1"/>
  <c r="K27" i="34" s="1"/>
  <c r="L26" i="34"/>
  <c r="J26" i="34"/>
  <c r="K26" i="34" s="1"/>
  <c r="H26" i="34"/>
  <c r="I26" i="34" s="1"/>
  <c r="G26" i="34"/>
  <c r="L25" i="34"/>
  <c r="J25" i="34"/>
  <c r="K25" i="34" s="1"/>
  <c r="H25" i="34"/>
  <c r="I25" i="34" s="1"/>
  <c r="G25" i="34"/>
  <c r="H24" i="34"/>
  <c r="F24" i="34"/>
  <c r="E24" i="34"/>
  <c r="D24" i="34"/>
  <c r="L23" i="34"/>
  <c r="J23" i="34"/>
  <c r="K23" i="34" s="1"/>
  <c r="H23" i="34"/>
  <c r="I23" i="34" s="1"/>
  <c r="G23" i="34"/>
  <c r="F22" i="34"/>
  <c r="E22" i="34"/>
  <c r="I22" i="34" s="1"/>
  <c r="D22" i="34"/>
  <c r="J22" i="34" s="1"/>
  <c r="K22" i="34" s="1"/>
  <c r="L21" i="34"/>
  <c r="J21" i="34"/>
  <c r="K21" i="34" s="1"/>
  <c r="H21" i="34"/>
  <c r="I21" i="34" s="1"/>
  <c r="G21" i="34"/>
  <c r="F20" i="34"/>
  <c r="E20" i="34"/>
  <c r="I20" i="34" s="1"/>
  <c r="D20" i="34"/>
  <c r="J20" i="34" s="1"/>
  <c r="K20" i="34" s="1"/>
  <c r="L19" i="34"/>
  <c r="J19" i="34"/>
  <c r="K19" i="34" s="1"/>
  <c r="H19" i="34"/>
  <c r="I19" i="34" s="1"/>
  <c r="G19" i="34"/>
  <c r="L18" i="34"/>
  <c r="J18" i="34"/>
  <c r="K18" i="34" s="1"/>
  <c r="H18" i="34"/>
  <c r="I18" i="34" s="1"/>
  <c r="G18" i="34"/>
  <c r="F17" i="34"/>
  <c r="E17" i="34"/>
  <c r="J17" i="34"/>
  <c r="K17" i="34" s="1"/>
  <c r="L16" i="34"/>
  <c r="J16" i="34"/>
  <c r="K16" i="34" s="1"/>
  <c r="H16" i="34"/>
  <c r="I16" i="34" s="1"/>
  <c r="G16" i="34"/>
  <c r="L15" i="34"/>
  <c r="J15" i="34"/>
  <c r="K15" i="34" s="1"/>
  <c r="H15" i="34"/>
  <c r="I15" i="34" s="1"/>
  <c r="G15" i="34"/>
  <c r="L14" i="34"/>
  <c r="J14" i="34"/>
  <c r="K14" i="34" s="1"/>
  <c r="H14" i="34"/>
  <c r="I14" i="34" s="1"/>
  <c r="G14" i="34"/>
  <c r="L13" i="34"/>
  <c r="J13" i="34"/>
  <c r="K13" i="34" s="1"/>
  <c r="I13" i="34"/>
  <c r="G13" i="34"/>
  <c r="F12" i="34"/>
  <c r="E12" i="34"/>
  <c r="E11" i="34" s="1"/>
  <c r="D12" i="34"/>
  <c r="J12" i="34" s="1"/>
  <c r="K12" i="34" s="1"/>
  <c r="O10" i="34"/>
  <c r="G49" i="34" l="1"/>
  <c r="H17" i="34"/>
  <c r="I17" i="34" s="1"/>
  <c r="J61" i="34"/>
  <c r="K61" i="34" s="1"/>
  <c r="H59" i="34"/>
  <c r="I59" i="34" s="1"/>
  <c r="H49" i="34"/>
  <c r="I49" i="34" s="1"/>
  <c r="H45" i="34"/>
  <c r="I45" i="34" s="1"/>
  <c r="J45" i="34"/>
  <c r="K45" i="34" s="1"/>
  <c r="H46" i="34"/>
  <c r="I46" i="34" s="1"/>
  <c r="F11" i="34"/>
  <c r="G11" i="34" s="1"/>
  <c r="H41" i="34"/>
  <c r="I41" i="34" s="1"/>
  <c r="J11" i="34"/>
  <c r="K11" i="34" s="1"/>
  <c r="H36" i="34"/>
  <c r="I36" i="34" s="1"/>
  <c r="H27" i="34"/>
  <c r="I27" i="34" s="1"/>
  <c r="H12" i="34"/>
  <c r="I12" i="34" s="1"/>
  <c r="E61" i="34"/>
  <c r="H61" i="34" s="1"/>
  <c r="E58" i="34"/>
  <c r="H58" i="34" s="1"/>
  <c r="I58" i="34" s="1"/>
  <c r="E52" i="34"/>
  <c r="H52" i="34" s="1"/>
  <c r="I52" i="34" s="1"/>
  <c r="E48" i="34"/>
  <c r="H48" i="34" s="1"/>
  <c r="I48" i="34" s="1"/>
  <c r="G12" i="34"/>
  <c r="D58" i="34"/>
  <c r="J58" i="34" s="1"/>
  <c r="K58" i="34" s="1"/>
  <c r="D52" i="34"/>
  <c r="J52" i="34" s="1"/>
  <c r="K52" i="34" s="1"/>
  <c r="D48" i="34"/>
  <c r="J48" i="34" s="1"/>
  <c r="K48" i="34" s="1"/>
  <c r="J24" i="34"/>
  <c r="K24" i="34" s="1"/>
  <c r="L12" i="34"/>
  <c r="L17" i="34"/>
  <c r="G17" i="34"/>
  <c r="L20" i="34"/>
  <c r="G20" i="34"/>
  <c r="L22" i="34"/>
  <c r="G22" i="34"/>
  <c r="L24" i="34"/>
  <c r="G24" i="34"/>
  <c r="I24" i="34"/>
  <c r="L27" i="34"/>
  <c r="G27" i="34"/>
  <c r="L36" i="34"/>
  <c r="G36" i="34"/>
  <c r="L41" i="34"/>
  <c r="G41" i="34"/>
  <c r="L45" i="34"/>
  <c r="G45" i="34"/>
  <c r="L46" i="34"/>
  <c r="G46" i="34"/>
  <c r="L48" i="34"/>
  <c r="G48" i="34"/>
  <c r="L49" i="34"/>
  <c r="L52" i="34"/>
  <c r="G52" i="34"/>
  <c r="L53" i="34"/>
  <c r="G53" i="34"/>
  <c r="L56" i="34"/>
  <c r="G56" i="34"/>
  <c r="L58" i="34"/>
  <c r="G58" i="34"/>
  <c r="L59" i="34"/>
  <c r="G59" i="34"/>
  <c r="L61" i="34"/>
  <c r="L62" i="34"/>
  <c r="G62" i="34"/>
  <c r="H11" i="34" l="1"/>
  <c r="I11" i="34" s="1"/>
  <c r="F10" i="34"/>
  <c r="G61" i="34"/>
  <c r="E65" i="34"/>
  <c r="F65" i="34"/>
  <c r="L65" i="34" s="1"/>
  <c r="H10" i="34"/>
  <c r="I10" i="34" s="1"/>
  <c r="J65" i="34"/>
  <c r="K65" i="34" s="1"/>
  <c r="L11" i="34"/>
  <c r="D10" i="34"/>
  <c r="I61" i="34"/>
  <c r="H65" i="34"/>
  <c r="I65" i="34" s="1"/>
  <c r="Q63" i="19"/>
  <c r="Q62" i="19" s="1"/>
  <c r="Q60" i="19"/>
  <c r="Q59" i="19"/>
  <c r="Q57" i="19"/>
  <c r="Q54" i="19"/>
  <c r="Q53" i="19"/>
  <c r="Q50" i="19"/>
  <c r="Q49" i="19"/>
  <c r="Q47" i="19"/>
  <c r="Q46" i="19"/>
  <c r="Q41" i="19"/>
  <c r="Q36" i="19"/>
  <c r="Q31" i="19"/>
  <c r="Q24" i="19"/>
  <c r="Q20" i="19"/>
  <c r="Q16" i="19"/>
  <c r="Q13" i="19"/>
  <c r="Q8" i="19"/>
  <c r="N63" i="19"/>
  <c r="N62" i="19" s="1"/>
  <c r="N60" i="19"/>
  <c r="N59" i="19" s="1"/>
  <c r="N57" i="19"/>
  <c r="N54" i="19"/>
  <c r="N53" i="19"/>
  <c r="N50" i="19"/>
  <c r="N49" i="19"/>
  <c r="N47" i="19"/>
  <c r="N46" i="19"/>
  <c r="N41" i="19"/>
  <c r="N36" i="19"/>
  <c r="N31" i="19"/>
  <c r="N24" i="19"/>
  <c r="N20" i="19"/>
  <c r="N18" i="19"/>
  <c r="N16" i="19"/>
  <c r="N13" i="19"/>
  <c r="N8" i="19"/>
  <c r="N7" i="19"/>
  <c r="K8" i="19"/>
  <c r="H50" i="19"/>
  <c r="H49" i="19" s="1"/>
  <c r="H47" i="19"/>
  <c r="H46" i="19" s="1"/>
  <c r="H41" i="19"/>
  <c r="H31" i="19"/>
  <c r="H20" i="19"/>
  <c r="H8" i="19"/>
  <c r="T31" i="19"/>
  <c r="K31" i="19"/>
  <c r="L10" i="34" l="1"/>
  <c r="J10" i="34"/>
  <c r="K10" i="34" s="1"/>
  <c r="G10" i="34"/>
  <c r="T36" i="19"/>
  <c r="T63" i="19"/>
  <c r="T62" i="19" s="1"/>
  <c r="K63" i="19"/>
  <c r="H63" i="19"/>
  <c r="H62" i="19" s="1"/>
  <c r="K62" i="19"/>
  <c r="T60" i="19"/>
  <c r="K60" i="19"/>
  <c r="H60" i="19"/>
  <c r="H59" i="19" s="1"/>
  <c r="T59" i="19"/>
  <c r="K59" i="19"/>
  <c r="T57" i="19"/>
  <c r="K57" i="19"/>
  <c r="T54" i="19"/>
  <c r="K54" i="19"/>
  <c r="T53" i="19"/>
  <c r="K53" i="19"/>
  <c r="T50" i="19"/>
  <c r="K50" i="19"/>
  <c r="T49" i="19"/>
  <c r="K49" i="19"/>
  <c r="T47" i="19"/>
  <c r="K47" i="19"/>
  <c r="T46" i="19"/>
  <c r="K46" i="19"/>
  <c r="T41" i="19"/>
  <c r="K41" i="19"/>
  <c r="K36" i="19"/>
  <c r="H36" i="19"/>
  <c r="T24" i="19"/>
  <c r="K24" i="19"/>
  <c r="H24" i="19"/>
  <c r="T20" i="19"/>
  <c r="K20" i="19"/>
  <c r="K18" i="19"/>
  <c r="H18" i="19"/>
  <c r="T16" i="19"/>
  <c r="K16" i="19"/>
  <c r="H16" i="19"/>
  <c r="T13" i="19"/>
  <c r="K13" i="19"/>
  <c r="K7" i="19" s="1"/>
  <c r="H13" i="19"/>
  <c r="H7" i="19" s="1"/>
  <c r="T8" i="19"/>
  <c r="Q66" i="19"/>
  <c r="N66" i="19"/>
  <c r="K66" i="19"/>
</calcChain>
</file>

<file path=xl/sharedStrings.xml><?xml version="1.0" encoding="utf-8"?>
<sst xmlns="http://schemas.openxmlformats.org/spreadsheetml/2006/main" count="1449" uniqueCount="660">
  <si>
    <t>REALISASI</t>
  </si>
  <si>
    <t>SOLUSI</t>
  </si>
  <si>
    <t>NO</t>
  </si>
  <si>
    <t>PROGRAM/KEGIATAN</t>
  </si>
  <si>
    <t>NAMA PENANGGUNG JAWAB MASING - MASING KEGIATAN (PPK/PPTK)</t>
  </si>
  <si>
    <t>JUMLAH ANGGARAN</t>
  </si>
  <si>
    <t>SELISIH</t>
  </si>
  <si>
    <t>(Rp.)</t>
  </si>
  <si>
    <t>(%)</t>
  </si>
  <si>
    <t>(1)</t>
  </si>
  <si>
    <t>(2)</t>
  </si>
  <si>
    <t>(3)</t>
  </si>
  <si>
    <t>(4)</t>
  </si>
  <si>
    <t>(5)</t>
  </si>
  <si>
    <t>(6)</t>
  </si>
  <si>
    <t>(7)</t>
  </si>
  <si>
    <t>(8)</t>
  </si>
  <si>
    <t>(9)</t>
  </si>
  <si>
    <t>(10)</t>
  </si>
  <si>
    <t>(11)</t>
  </si>
  <si>
    <t>(6/5*100)</t>
  </si>
  <si>
    <t>(5 - 6)</t>
  </si>
  <si>
    <t>(8/5*100)</t>
  </si>
  <si>
    <t>(4 - 6)</t>
  </si>
  <si>
    <t>(10/4*100)</t>
  </si>
  <si>
    <t>01</t>
  </si>
  <si>
    <t>02</t>
  </si>
  <si>
    <t>Penyediaan Jasa Komunikasi, Sumber Daya Air dan Listrik</t>
  </si>
  <si>
    <t>TOTAL BELANJA</t>
  </si>
  <si>
    <t>NO.</t>
  </si>
  <si>
    <t xml:space="preserve">NAMA PAKET KEGIATAN         </t>
  </si>
  <si>
    <t>PAGU ANGGARAN (Rp)</t>
  </si>
  <si>
    <t>SUMBER DANA</t>
  </si>
  <si>
    <t>NAMA PPK/PPTK</t>
  </si>
  <si>
    <t>NOMOR KONTRAK</t>
  </si>
  <si>
    <t>NILAI KONTRAK (Rp)</t>
  </si>
  <si>
    <t>WAKTU KONTRAK</t>
  </si>
  <si>
    <t>RENCANA          %</t>
  </si>
  <si>
    <t xml:space="preserve">Jenis Pengadaan </t>
  </si>
  <si>
    <r>
      <t xml:space="preserve">KETERANGAN </t>
    </r>
    <r>
      <rPr>
        <b/>
        <i/>
        <sz val="7"/>
        <rFont val="Arial"/>
        <family val="2"/>
      </rPr>
      <t>(KENDALA / PERMASALAHAN)</t>
    </r>
  </si>
  <si>
    <t>MULAI</t>
  </si>
  <si>
    <t>AKHIR</t>
  </si>
  <si>
    <t xml:space="preserve">FISIK % </t>
  </si>
  <si>
    <t>KEUANGAN</t>
  </si>
  <si>
    <t>JUMLAH (Rp)</t>
  </si>
  <si>
    <t>%</t>
  </si>
  <si>
    <t>Total</t>
  </si>
  <si>
    <t>Keterangan : *) diisi sesuai paket kegiatan</t>
  </si>
  <si>
    <t>REKAPITULASI KEMAJUAN PENGADAAN BARANG DAN JASA</t>
  </si>
  <si>
    <t>JASA KONSULTAN/  REKANAN/PIHAK KETIGA *)</t>
  </si>
  <si>
    <t>06</t>
  </si>
  <si>
    <t>PERMASALAHAN TERKAIT REALISASI KEUANGAN</t>
  </si>
  <si>
    <t>PERMASALAHAN TERKAIT PENCAPAIAN KINERJA (SECARA TEKNIS BAIK FAKTOR INTERNAL MAUPUN FAKTOR EKSTERNAL)</t>
  </si>
  <si>
    <t xml:space="preserve">PERMASALAHAN DAN SOLUSI </t>
  </si>
  <si>
    <t>Indikator</t>
  </si>
  <si>
    <t>Target</t>
  </si>
  <si>
    <t>KANTOR KECAMATAN WOTU  KABUPATEN LUWU TIMUR</t>
  </si>
  <si>
    <t>Penyediaan Jasa Peralatan dan Perlengkapan Kantor</t>
  </si>
  <si>
    <t xml:space="preserve"> </t>
  </si>
  <si>
    <t xml:space="preserve">Penyediaan Bahan Bacaan dan Peraturan Perundang-undangan </t>
  </si>
  <si>
    <t>03</t>
  </si>
  <si>
    <t>04</t>
  </si>
  <si>
    <t>05</t>
  </si>
  <si>
    <t>07</t>
  </si>
  <si>
    <t>08</t>
  </si>
  <si>
    <t>09</t>
  </si>
  <si>
    <t xml:space="preserve">KANTOR KECAMATAN WOTU, KABUPATEN LUWU TIMUR </t>
  </si>
  <si>
    <t>13=12/7x100%</t>
  </si>
  <si>
    <t>14 = 6 + 12</t>
  </si>
  <si>
    <t>15=14/5 x100%</t>
  </si>
  <si>
    <t>K</t>
  </si>
  <si>
    <t>Rp</t>
  </si>
  <si>
    <t>Rata-Rata Capaian Kinerja (%)</t>
  </si>
  <si>
    <t>Predikat Kinerja</t>
  </si>
  <si>
    <t>TOTAL RATA-RATA CAPAIAN KINERJA DAN ANGGARAN DARI SELURUH PROGRAM</t>
  </si>
  <si>
    <t>PREDIKAT KINERJA DARI SELURUH PROGRAM</t>
  </si>
  <si>
    <t>Penatausahaan Barang Milik Daerah Pada SKPD</t>
  </si>
  <si>
    <t>Penyediaan Bahan Logistik Kantor</t>
  </si>
  <si>
    <t>Koordinasi dan Penyusunan Dokumen RKA-SKPD</t>
  </si>
  <si>
    <t>Koordinasi dan Penyusunan DPA-SKPD</t>
  </si>
  <si>
    <t>Evaluasi Kinerja Perangkat Daerah</t>
  </si>
  <si>
    <t>Pelaporan Pengelolaan Retribusi Daerah</t>
  </si>
  <si>
    <t>KANTOR KECAMATAN WOTU, KABUPATEN LUWU TIMUR</t>
  </si>
  <si>
    <t xml:space="preserve">Indikator </t>
  </si>
  <si>
    <t xml:space="preserve">Target </t>
  </si>
  <si>
    <t>Pagu(Rp)</t>
  </si>
  <si>
    <t xml:space="preserve">Taeget </t>
  </si>
  <si>
    <t xml:space="preserve">TOTAL PROGRAM </t>
  </si>
  <si>
    <t xml:space="preserve">TOTAL KEGIATAN </t>
  </si>
  <si>
    <t xml:space="preserve">4 Dokumen </t>
  </si>
  <si>
    <t xml:space="preserve">12 Dokumen </t>
  </si>
  <si>
    <t xml:space="preserve">12 dokumen </t>
  </si>
  <si>
    <t>9 Jenis</t>
  </si>
  <si>
    <t>3 Jenis</t>
  </si>
  <si>
    <t>8 Unit</t>
  </si>
  <si>
    <t>PROGRAM PENUNJANG URUSAN PEMERINTAHAN DAERAH KABUPATEN/KOTA</t>
  </si>
  <si>
    <t>Perencanaan, Penganggaran, dan Evaluasi Kinerja Perangkat Daerah</t>
  </si>
  <si>
    <t>Penyusunan Dokumen Perencanaan Perangkat Daerah</t>
  </si>
  <si>
    <t>Administrasi Keuangan Perangkat Daerah</t>
  </si>
  <si>
    <t>Persentase rata-rata capaian kinerja administrasi keuangan perangkat daerah</t>
  </si>
  <si>
    <t>Penyediaan Gaji dan Tunjangan ASN</t>
  </si>
  <si>
    <t>Koordinasi dan Penyusunan Laporan Keuangan Bulanan/Triwulanan/Semesteran SKPD</t>
  </si>
  <si>
    <t>Administrasi Barang Milik Daerah pada Perangkat Daerah</t>
  </si>
  <si>
    <t>Persentase Barang Milik Daerah pada Perangkat Daerah yang ditatausahakan</t>
  </si>
  <si>
    <t>Penatausahaan Barang Milik Daerah pada SKPD</t>
  </si>
  <si>
    <t>Administrasi Pendapatan Daerah Kewenangan Perangkat Daerah</t>
  </si>
  <si>
    <t>Administrasi Kepegawaian Perangkat Daerah</t>
  </si>
  <si>
    <t>Persentase rata-rata capaian kinerja administrasi kepegawaian perangkat daerah</t>
  </si>
  <si>
    <t>Pendataan dan Pengolahan Administrasi Kepegawaian</t>
  </si>
  <si>
    <t>Bimbingan Teknis Implementasi Peraturan Perundang- Undangan</t>
  </si>
  <si>
    <t>Administrasi Umum Perangkat Daerah</t>
  </si>
  <si>
    <t>Penyediaan Komponen Instalasi Listrik/Penerangan Bangunan Kantor</t>
  </si>
  <si>
    <t>Jumlah komponen instalasi listrik/penerangan bangunan kantor yang disediakan</t>
  </si>
  <si>
    <t>Penyediaan Barang Cetakan dan Penggandaan</t>
  </si>
  <si>
    <t>Penyediaan Bahan Bacaan dan Peraturan Perundang-undangan</t>
  </si>
  <si>
    <t>Fasilitasi Kunjungan Tamu</t>
  </si>
  <si>
    <t>Penyelenggaraan Rapat Koordinasi dan Konsultasi SKPD</t>
  </si>
  <si>
    <t>Penyediaan Jasa Penunjang Urusan Pemerintahan Daerah</t>
  </si>
  <si>
    <t>Persentase rata-rata capaian kinerja Penyediaan Jasa Penunjang Urusan Pemerintahan Daerah</t>
  </si>
  <si>
    <t>Penyediaan Jasa Surat Menyurat</t>
  </si>
  <si>
    <t>Penyediaan Jasa Pelayanan Umum Kantor</t>
  </si>
  <si>
    <t>Pemeliharaan Barang Milik Daerah Penunjang Urusan Pemerintahan Daerah</t>
  </si>
  <si>
    <t>Penyediaan Jasa Pemeliharaan, Biaya Pemeliharaan, Pajak, dan Perizinan Kendaraan Dinas Operasional atau Lapangan</t>
  </si>
  <si>
    <t>Pemeliharaan Peralatan dan Mesin Lainnya</t>
  </si>
  <si>
    <t>Pemeliharaan/ Rehabilitasi Gedung Kantor dan Bangunan Lainnya</t>
  </si>
  <si>
    <t>PROGRAM PENYELENGGARAAN PEMERINTAHAN DAN PELAYANAN PUBLIK</t>
  </si>
  <si>
    <t>Persentase Capaian Kinerja Peningkatan Pelayanan Kecamatan Mendukung  Pelayanan Umum</t>
  </si>
  <si>
    <t>Pelaksanaan Urusan Pemerintahan yang Dilimpahkan kepada Camat</t>
  </si>
  <si>
    <t>Jumlah urusan pemerintahan yang dilimpahkan kepada camat yang dilaksanakan</t>
  </si>
  <si>
    <t>PROGRAM PEMBERDAYAAN MASYARAKAT DESA DAN KELURAHAN</t>
  </si>
  <si>
    <t>Persentase Capaian Kinerja Peningkatan Pelayanan Kecamatan Mendukung                  100 % Pemberdayaan Masyarakat Desa dan kelurahan</t>
  </si>
  <si>
    <t>Koordinasi Kegiatan Pemberdayaan Desa</t>
  </si>
  <si>
    <t>Jumlah kegiatan pemberdayaan desa yang dilaksanakan</t>
  </si>
  <si>
    <t>Peningkatan Partisipasi Masyarakat dalam Forum Musyawarah Perencanaan Pembangunan di Desa</t>
  </si>
  <si>
    <t>Angka partisipasi perempuan dalam forum musyawarah perencanaan pembangunan  kecamatan</t>
  </si>
  <si>
    <t>Peningkatan Efektifitas Kegiatan Pemberdayaan Masyarakat di Wilayah Kecamatan</t>
  </si>
  <si>
    <t xml:space="preserve">Jumlah PKK Desa yang diberdayakan               </t>
  </si>
  <si>
    <t>PROGRAM PENYELENGGARAAN URUSAN PEMERINTAHAN UMUM</t>
  </si>
  <si>
    <t>Penyelenggaraan Urusan Pemerintahan Umum sesuai Penugasan Kepala Daerah</t>
  </si>
  <si>
    <t>Pelaksanaan Tugas Forum Koordinasi Pimpinan di Kecamatan</t>
  </si>
  <si>
    <t>Persentase rekomendasi forum koordinasi  pimpinan kecamatan yang ditindaklanjuti</t>
  </si>
  <si>
    <t>PROGRAM PEMBINAAN DAN PENGAWASAN PEMERINTAHAN DESA</t>
  </si>
  <si>
    <t>Fasilitasi, Rekomendasi dan Koordinasi Pembinaan dan Pengawasan Pemerintahan Desa</t>
  </si>
  <si>
    <t>Fasilitasi Penyusunan Peraturan Desa dan Peraturan Kepala Desa</t>
  </si>
  <si>
    <t>Jumlah peraturan desa dan peraturan kepala desa yang difasilitasi penyusunannya</t>
  </si>
  <si>
    <t>Indikator Kinerja Program (outcome)/ Kegiatan (output)</t>
  </si>
  <si>
    <t>I</t>
  </si>
  <si>
    <t>II</t>
  </si>
  <si>
    <t>III</t>
  </si>
  <si>
    <t>IV</t>
  </si>
  <si>
    <t>Realisasi Kinerja Sampai Dengan Triwulan</t>
  </si>
  <si>
    <t>SKPD Penanggungjawab</t>
  </si>
  <si>
    <t>MASHALIM,S.Sos</t>
  </si>
  <si>
    <t>Pemeliharaan/Rehabilitasi Gedung Kantor dan Bangunan Lainnya</t>
  </si>
  <si>
    <t>ARJUNA,S.AN</t>
  </si>
  <si>
    <t xml:space="preserve">Pengadaan Peralatan Dan Mesin Lainnya </t>
  </si>
  <si>
    <t>Pengadaan Kendaraan Perorangan Dinas atau Kendaraan Dinas Jabatan</t>
  </si>
  <si>
    <t>PROGRAM/KEGIATAN/SUB KEGIATAN</t>
  </si>
  <si>
    <t>Koordinasi Pelaksanaan Pembanguan Kawasan Perdesaan di Wilayah Kecamatan</t>
  </si>
  <si>
    <t>HERLINA BUSNUR,SH</t>
  </si>
  <si>
    <t>PROGRANM KOORDINASI KETENTRAMAN DAN KETERTIBAN UMUM</t>
  </si>
  <si>
    <t xml:space="preserve">Koordinasi Upaya Penyelenggaraan Ketentaman dan Ketertiban Umum </t>
  </si>
  <si>
    <t>Sinergitas dengan Kepolisian Negara Republik Indonesia, Tentara Nasional Indonesia dan Instansi Vertikal di Wilayah Kecamatan</t>
  </si>
  <si>
    <t>Koordinasi Penerapan dan Penegakan Peraturan Daerah dan Peraturan Kepala Daerah</t>
  </si>
  <si>
    <t>Koordinasi/Sinergi dengan Perangkat Daerah yang Tugas dan Fungsinya di Bidang Penegakan Peraturan Perundang-Undangan dan/atau Kepolisian Negara Republik Indonesia</t>
  </si>
  <si>
    <t>Harmonisasi hubungan antara tokoh agama dan tokoh masyarakat</t>
  </si>
  <si>
    <t>SAFRUDDIN MUSTAFA,S.Hut</t>
  </si>
  <si>
    <t>ERNAWATI,SE</t>
  </si>
  <si>
    <t>1.500 Orang</t>
  </si>
  <si>
    <t>1 Unit</t>
  </si>
  <si>
    <t xml:space="preserve">Penyediaan Jasa Penunjang Urusan Pemerintahan Daerah </t>
  </si>
  <si>
    <t xml:space="preserve">Penyediaan Jasa Pemeliharaan, Biaya Pemeliharaan dan Pajak Kendaraan Perorangan Kendaraan Dinas atau Kendaraan Dinas Jabatan </t>
  </si>
  <si>
    <t xml:space="preserve">Pemeliharaan Peralatan dan Mesin lainnya </t>
  </si>
  <si>
    <t>Pemeliharaan / Rehabilitasi Gedung Kantor dan Bangunan Lainnya</t>
  </si>
  <si>
    <t>Perencanaan Dan Penganggaran SKPD</t>
  </si>
  <si>
    <t xml:space="preserve">Penyusunan Dokumen Perencanaan Perangkat Daerah </t>
  </si>
  <si>
    <t>Koordinasi dan Penyusunan Dokumen RKA - SKPD</t>
  </si>
  <si>
    <t>Koordinasi dan Penyusunan Dokumen DPA - SKPD</t>
  </si>
  <si>
    <t xml:space="preserve">Evaluasi Kinerja Perangkat Daerah </t>
  </si>
  <si>
    <t xml:space="preserve">Administrasi Keuangan Perangkat Daerah </t>
  </si>
  <si>
    <t xml:space="preserve"> Penyediaan Gaji Dan Tunjangan ASN</t>
  </si>
  <si>
    <t>Koordinasi Dan Penyusunan Laporan Keuangan Bulanan/Triwulan/Semesteran SKPD</t>
  </si>
  <si>
    <t xml:space="preserve">Administrasi Pendapatan Daerah Kewenangan Perangkat Daerah </t>
  </si>
  <si>
    <t xml:space="preserve">Pelaporan Pengelolaan Retribusi Daerah </t>
  </si>
  <si>
    <t xml:space="preserve">Program Penyelenggaraan Pemerintahan Dan Pelayanan Publik </t>
  </si>
  <si>
    <t xml:space="preserve">Pelaksanaan Urusan pemerintahan Yang Dilimpahkan Kepada Camat </t>
  </si>
  <si>
    <t xml:space="preserve">Pelaksanaan Urusan Pemerintahan yang terkait  dengan Pelayanan Perizinan Non Usaha </t>
  </si>
  <si>
    <t>90 Orang</t>
  </si>
  <si>
    <t>Persentase Penyelenggaraan pemerintahan Desa yang berjalan sesuai standar dan ketentuan perundangan yang beraku (%)</t>
  </si>
  <si>
    <t>Persentase Pelaksanaan Koordinasi Penerapan Penegakan Perda dan Perkada</t>
  </si>
  <si>
    <t>Koordinasi Pelaksanaan Pembangunan Kawasan Perdesaan di Wilayah Kecamatan</t>
  </si>
  <si>
    <t xml:space="preserve">Program Penunjang Urusan Pemerintahan Daerah Kabupaten/ Kota </t>
  </si>
  <si>
    <t xml:space="preserve">Administrasi Kepegawaian Perangkat Daerah </t>
  </si>
  <si>
    <t xml:space="preserve">Pendataan Dan pengelolaan Administrasi Kepegawaian </t>
  </si>
  <si>
    <t xml:space="preserve">Jumlah Laporan Data Administrasi Kepegawaian yang dimutakhirkan </t>
  </si>
  <si>
    <t xml:space="preserve">Bimbingan Teknis Implementasi Peraturan Perundang-undangan </t>
  </si>
  <si>
    <t>Penyediaan komponen instalasi listrik/penerangan bangunan kantor</t>
  </si>
  <si>
    <t>Jumlah Komponen Instalsi Listrik / Penerangan Bangunan Kantor yang disediakan</t>
  </si>
  <si>
    <t xml:space="preserve">Penyediaan Bahan Logistik Kantor </t>
  </si>
  <si>
    <t xml:space="preserve">Jumlah Bahan Logistik Kantor Yang Disediakan </t>
  </si>
  <si>
    <t xml:space="preserve">Penyediaan Barang Cetak dan Penggandaan </t>
  </si>
  <si>
    <t>Jumlah Barang Cetakan dan Penggandaan yang disediakan</t>
  </si>
  <si>
    <t xml:space="preserve">Fasilitasi Kunjungan Tamu </t>
  </si>
  <si>
    <t xml:space="preserve">Jumlah Tamu Yang Difasilitasi kunjungannnya </t>
  </si>
  <si>
    <t>Penyelenggaraan Rapat Koordinasi Dan Konsultasi SKPD</t>
  </si>
  <si>
    <t xml:space="preserve">Jumlah Rapat Koordinasi dan Konsultasi SKPD Yang Diselenggarakan </t>
  </si>
  <si>
    <t xml:space="preserve">Penyediaan jasa surat Menyurat </t>
  </si>
  <si>
    <t xml:space="preserve">Jumlah Surat Masuk dan Surat Keluar Yang diadministrasikan </t>
  </si>
  <si>
    <t xml:space="preserve">Penyediaan Jasa Komunikasi, Sumber Daya Air Dan Listrik </t>
  </si>
  <si>
    <t xml:space="preserve">Jumlah Rekening telepon/Internet, listrik dan air yang terbayarkan </t>
  </si>
  <si>
    <t xml:space="preserve">Pemeliharaan Barang Milik Daerah Penunjang Urusan Pemerintahan Daerah </t>
  </si>
  <si>
    <t xml:space="preserve">Persentase Barang Milik Daerah Penunjang Urusan Pemerintah Daerah Yang Diadakan </t>
  </si>
  <si>
    <t xml:space="preserve">Jumlah Kendaraan Dinas/Operasional Yang dipelihara dan Dibayarkan Pajaknya </t>
  </si>
  <si>
    <t>Jumlah Peralatan dan Mesin lainnya yang dipelihara</t>
  </si>
  <si>
    <t>Administrasi Barang Milik Daerah Pada Perangkat Daerah</t>
  </si>
  <si>
    <t>Persentase penyusunan dokumen perencanaan pengaggaran dan evaluasi tepat waktu</t>
  </si>
  <si>
    <t>Persentase penunjang urusan perangkat daerah berjalan sesuai standar</t>
  </si>
  <si>
    <t>2 Dokumen</t>
  </si>
  <si>
    <t>Persentase realisasi pendapatan daerah kewenangan perangkat daerah</t>
  </si>
  <si>
    <t>48 rekening</t>
  </si>
  <si>
    <t>12 Kali</t>
  </si>
  <si>
    <t>24 Kali</t>
  </si>
  <si>
    <t>34 Dokumen</t>
  </si>
  <si>
    <t>16 Desa</t>
  </si>
  <si>
    <t xml:space="preserve">TOTAL SUB KEGIATAN </t>
  </si>
  <si>
    <t>2</t>
  </si>
  <si>
    <t>3</t>
  </si>
  <si>
    <t>4</t>
  </si>
  <si>
    <t>5</t>
  </si>
  <si>
    <t>6</t>
  </si>
  <si>
    <t xml:space="preserve"> Camat Wotu</t>
  </si>
  <si>
    <t>Koordinasi pelaksanaan pembanguna kawasan perdesaan di wilayah kecamatan</t>
  </si>
  <si>
    <t xml:space="preserve">                   Camat Wotu</t>
  </si>
  <si>
    <t>18 dokumen</t>
  </si>
  <si>
    <t>12 dokumen</t>
  </si>
  <si>
    <t>3 jenis</t>
  </si>
  <si>
    <t>8 unit</t>
  </si>
  <si>
    <t>12 kali</t>
  </si>
  <si>
    <t>PROGRAM KOORDINASI KETENTRAMAN DAN KETERTIBAN UMUM</t>
  </si>
  <si>
    <t xml:space="preserve">PROGRAM / KEGIATAN/SUB KEGIATAN </t>
  </si>
  <si>
    <t>Jumlah administrasi perizinan yang                  dikeluarkan (lembar)</t>
  </si>
  <si>
    <t>RENSTRA</t>
  </si>
  <si>
    <t>2 Dok</t>
  </si>
  <si>
    <t>Jumlah dokumen perencanaan yang disusun</t>
  </si>
  <si>
    <t>Persentase penyusunan dokumen perencanaan, penganggaran &amp; evaluasi tepat waktu ('%)</t>
  </si>
  <si>
    <t>Jumlah ASN yang gaji dan tunjangannya  terbayarkan</t>
  </si>
  <si>
    <t>Persentase BMD yang Diadministrasikan sesuai standar ('%)</t>
  </si>
  <si>
    <t>Jumlah dokumen laporan pengelolaan retribusi daerah yang disusun tepat waktu</t>
  </si>
  <si>
    <t>Persentase Realisasi Pendapatan Daerah Kewenangan PD ('%)</t>
  </si>
  <si>
    <t>Persentase Rara-rata Capaian kinerja Administrasi Kepegawaian Perangkat Daerah ('%)</t>
  </si>
  <si>
    <t>Jumlah ASN yang mengikuti bimbingan teknis implementasi peraturan perundang-Undangan-</t>
  </si>
  <si>
    <t xml:space="preserve">Jumlah laporan data adminitrasi kepegawaian yang dimuktahirkan </t>
  </si>
  <si>
    <t>12 laporan</t>
  </si>
  <si>
    <t>Persentase Rata- Rata Capaian Kinerja administrasi umum PD</t>
  </si>
  <si>
    <t>Jumlah Penyediaan bahan bacaan dan peraturan perundang- undangan</t>
  </si>
  <si>
    <t xml:space="preserve">Jumlah Barang cetakan dan/atau penggandaan yang disediakan </t>
  </si>
  <si>
    <t xml:space="preserve">Jumlah rapat koordinasi dan konsultasi SKPD yang diikuti </t>
  </si>
  <si>
    <t>Jumlah tamu yang difasilitasi</t>
  </si>
  <si>
    <t>Jumlah bahan logistik kantor yang disediakan</t>
  </si>
  <si>
    <t>60 eksamplar</t>
  </si>
  <si>
    <t>Persentase Rata-Rata Capaian Kiner jasa penunjang urusan pemerintahan daerah ('%)</t>
  </si>
  <si>
    <t xml:space="preserve">Jumlah surat masuk dan keluar yang diadministrasikan </t>
  </si>
  <si>
    <t xml:space="preserve">Jumlah rekening telepon/internet, listrik dan air yang terbayarkan </t>
  </si>
  <si>
    <t xml:space="preserve">Jumlah jasa tenaga pelayanan umum kantor yang terbayarkan </t>
  </si>
  <si>
    <t xml:space="preserve">Jumlah Jasa peralatan dan perlengkapan kantor yang sewa </t>
  </si>
  <si>
    <t>2 jenis</t>
  </si>
  <si>
    <t>Persentase Barang Milik Daerah penunjang urusan pemerintahan yang terpelihara dengan baik (%)</t>
  </si>
  <si>
    <t>Jumlah kendaraan dinas operasional yang dipelihara dan dibayarkan pajaknya (Unit)</t>
  </si>
  <si>
    <t>Jumlah peralatan dan mesin lainnya yang dipelihara</t>
  </si>
  <si>
    <t>Jumlah bangunan yang termanfaatkan</t>
  </si>
  <si>
    <t>RPJMD</t>
  </si>
  <si>
    <t>Persentase Rata-rata capaian kinerja pelayanan Ketentraman dan ketertiban umum ('%)</t>
  </si>
  <si>
    <t>Koordinasi Upaya Penyelenggaraan Ketenteraman dan Ketertiban Umum</t>
  </si>
  <si>
    <t>36,500,000</t>
  </si>
  <si>
    <t>Harmonisasi Hubungan Dengan Tokoh Agama dan Tokoh Masyarakat</t>
  </si>
  <si>
    <t>Koordinasi/Sinergi Dengan Perangkat Daerah yang Tugas dan Fungsinya di Bidang Penegakan Peraturan Perundang-Undangan dan/atau Kepolisian Negara Republik Indonesia</t>
  </si>
  <si>
    <t>Program Pembinaan dan Pengawasan Pemerintah Desa</t>
  </si>
  <si>
    <t>Persentase penyelenggaraan pemerintahan desa yang berjalan sesuai standar dan ketentuan perundangan yang berlaku</t>
  </si>
  <si>
    <t>Fasilitasi Rekomendasi, dan Koordinasi Pembiaan dan Pengawasan Pemerintahan Desa</t>
  </si>
  <si>
    <t>Persentase Fasilitasi Rekomendasi dan Koordinasi Pembinaan dan Pengawasan Pemerintahan Desa Yang Dilaksanakan</t>
  </si>
  <si>
    <t xml:space="preserve">Fasilitasi Penyusunan Peraturan Desa dan Peraturan Kepala Desa </t>
  </si>
  <si>
    <t>Jumlah Peraturan Desa dan peraturan kepala desa yang difasilitasi penyusunannya</t>
  </si>
  <si>
    <t>Jumlah Desa yang melakukan pembangunan kawasan perdesaan</t>
  </si>
  <si>
    <t>1</t>
  </si>
  <si>
    <t xml:space="preserve">Jumlah kader  PKK Desa yang diberdayakan               </t>
  </si>
  <si>
    <t>Persentase rata-rata capaian kinerja pelayanan ketenraman dan ketertiban umum</t>
  </si>
  <si>
    <t>KANTOR KECAMATAN WOTU KABUPATEN LUWU TIMUR</t>
  </si>
  <si>
    <t>REKAPITULASI KEMAJUAN FISIK (KONSTRUKSI)</t>
  </si>
  <si>
    <t>NAMA KEGIATAN</t>
  </si>
  <si>
    <t>KONSULTAN PERENCANA</t>
  </si>
  <si>
    <t>KONSULTAN PENGAWAS</t>
  </si>
  <si>
    <t>KONTRAKTOR PELAKSANA</t>
  </si>
  <si>
    <t>RENCANA (%)</t>
  </si>
  <si>
    <t>DEVIASI (%)</t>
  </si>
  <si>
    <t>JENIS</t>
  </si>
  <si>
    <t>KET (KENDALA/PERMASALAHAN</t>
  </si>
  <si>
    <t>FISIK %</t>
  </si>
  <si>
    <t>BERAKHIR</t>
  </si>
  <si>
    <t>A</t>
  </si>
  <si>
    <t>KECAMATAN WOTU KABUPATEN LUWU TIMUR</t>
  </si>
  <si>
    <t xml:space="preserve">      CAMAT WOTU</t>
  </si>
  <si>
    <t>Jumlah Rapat forum koordinasi pimpinan kecamatan yang dilaksanakan</t>
  </si>
  <si>
    <t>Jumlah Kawasan Perdesaan yang terpantau perencanaan dan pelaksanaan programnya</t>
  </si>
  <si>
    <t>TENRI, S.AN</t>
  </si>
  <si>
    <t>Jumlah administrasi perizinan yang                  dikeluarkan</t>
  </si>
  <si>
    <t>Persentase Partisipasi Perempuan dalam Forum Musyawarah Pembangunan Daerah</t>
  </si>
  <si>
    <t>Persentase upaya penyelesaian kasus pelanggaran keamanan dan ketertiban serta Persoalan Sosial yang Difasilitasi</t>
  </si>
  <si>
    <t>Jumlah Rapat dalam Upaya Himbauan atau pencegahan Pelanggaran Ketentraman dan Ketertiban yang Dilaksanakan</t>
  </si>
  <si>
    <t>jumlah Koordinasi/sinergi dengan Polri dan/atau Perangkat Daerah Bidang Penegakan Peraturan Perundang-undangan yang Dilaksanakan</t>
  </si>
  <si>
    <t>Persentase Realisasi Pendapatan Daerah Kewenangan Perangkat Daerah</t>
  </si>
  <si>
    <t>Persentase administrasi umum perangkat daerah Berjalan Sesuai Standar</t>
  </si>
  <si>
    <t>Persentase Capaian Kinerja Peningkatan Penyeenggaraan Pemerintahan dan  Pelayanan Publik</t>
  </si>
  <si>
    <t>Persentase Pelaksanaan Urusan Pemerintahan yang Dilimpahkan Kepada Camata yang Dilaksanakan</t>
  </si>
  <si>
    <t>Persentase Capaian Kinerja Pemberdayaan Masyarakat Desa dan kelurahan</t>
  </si>
  <si>
    <t>Persentase Koordinasi Kegiatan Pemberdayaan Desa yang Dilaksakan</t>
  </si>
  <si>
    <t>Persentase Koordinasi upaya penyelenggaraan  ketentraman dan ketertiban Umum yang dilaksanakan</t>
  </si>
  <si>
    <t>Persentase Capaian Kinerja Penyelenggaraan Pemerintahan Umum Kecamatan</t>
  </si>
  <si>
    <t>Persentase Rekomendasi Forum Koordinasi Pimpinan Kecamatan yang Ditindaklanjuti</t>
  </si>
  <si>
    <t>Persentase fasilitasi, Rekomendasi dan Koordinasi Pembinaan dan pengawasan Pemerintahan Desa yang Dilaksanakan</t>
  </si>
  <si>
    <t xml:space="preserve">20 Orang </t>
  </si>
  <si>
    <t>12 Laporan</t>
  </si>
  <si>
    <t xml:space="preserve">2 Orang </t>
  </si>
  <si>
    <t>6 Jenis</t>
  </si>
  <si>
    <t>60 Eksamplar</t>
  </si>
  <si>
    <t>743 Kali</t>
  </si>
  <si>
    <t>1500 Lembar</t>
  </si>
  <si>
    <t>60 rekening</t>
  </si>
  <si>
    <t>2 Jenis</t>
  </si>
  <si>
    <t>16 orang</t>
  </si>
  <si>
    <t>Persentase Barang Milik Daerah Penunjang Urusan Pemerintahan Daerah yang Terpelihara dengan Baik</t>
  </si>
  <si>
    <t>7 Unit</t>
  </si>
  <si>
    <t>2 Unit</t>
  </si>
  <si>
    <t>4 Kali</t>
  </si>
  <si>
    <t xml:space="preserve">Pengadaan  Barang Milik Daerah Penunjang Urusan Pemerintah Daerah </t>
  </si>
  <si>
    <t>Persentase BMD-PD penunjang yang terpenuhi ('%)</t>
  </si>
  <si>
    <t xml:space="preserve">Persentase barang Milik Daerah Penunjang Urusan Pemerintah Daerah Yang Diadakan </t>
  </si>
  <si>
    <t xml:space="preserve">Jumlah kendaraan dinas yang diadakan </t>
  </si>
  <si>
    <t>Jumlah Kendaraan Dinas Perorangan atau Kendaraan Dinas Jabatan yang Diadakan</t>
  </si>
  <si>
    <t>1 unit</t>
  </si>
  <si>
    <t>Jumlah peralatan dan mesin lainnya yang diadakan</t>
  </si>
  <si>
    <t>Jumlah peralatan/mesin lainnya yang diadakan</t>
  </si>
  <si>
    <t xml:space="preserve">1 Jenis </t>
  </si>
  <si>
    <t>Jumlah dokumen Perencanaan Yang disusun Tepat Waktu</t>
  </si>
  <si>
    <t>Jumlah dokumen evaluasi kinerja pelayanan perangkat daerah yang disusun</t>
  </si>
  <si>
    <t>10 Dok</t>
  </si>
  <si>
    <t>Jumlah dokumen laporan keuangan bulanan/triwulanan/seme steran SKPD yang disusun Tepat Waktu</t>
  </si>
  <si>
    <t>Persentase administrasi keuangan yang terselenggara dengan baik</t>
  </si>
  <si>
    <t xml:space="preserve">Jumlah dokumen laporan penatausahaan barang milik daerah pada SKPD yang disusun </t>
  </si>
  <si>
    <t>4 orang</t>
  </si>
  <si>
    <t>Pengadaan Pakaian Dinas Beserta Atribut Kelengkapannya</t>
  </si>
  <si>
    <t>Jumlah Pakaian Dinas Beserta Atribut Kelengkapannya yang Diadakan</t>
  </si>
  <si>
    <t>35 Orang</t>
  </si>
  <si>
    <t>3 Unit</t>
  </si>
  <si>
    <t>Pengadaan Sarana dan Prasarana Gedung Kantor atau Bangunan Lainnya</t>
  </si>
  <si>
    <t>Jumlah Sarana dan Prasarana Gedung Kantor atau Bangunan Lainnya yang Diadakan</t>
  </si>
  <si>
    <t>Pengadaan Mebel</t>
  </si>
  <si>
    <t>Jumlah Mebel yang Diadakan</t>
  </si>
  <si>
    <t>Pemeliharaan mebel</t>
  </si>
  <si>
    <t>Jumlah Mebel yang Dipelihara</t>
  </si>
  <si>
    <t>5 Unit</t>
  </si>
  <si>
    <t>Persentase koordinasi upaya penyelenggaraan ketenteraman dan ketertiban umum yang dilaksanakan</t>
  </si>
  <si>
    <t>Persentase upaya Penyelesaian kasus penyelenggaraan keamanan dan ketertiban serta persoalan sosial yany terjadi</t>
  </si>
  <si>
    <t>jumlah rapat dalam upaya himbauan atau pencegahan pelanggaran ketentaraman dan ketertiban yang dilaksanakan</t>
  </si>
  <si>
    <t>Persentase pelaksanaan koordinasi penerapan penegakan perda dan perkada</t>
  </si>
  <si>
    <t>Jumlah Koordinasi/sinergitas dengan polri dan atau perangkat daerah bidang penegakan peraturan perundang-undangan yang dilaksanakan</t>
  </si>
  <si>
    <t>4 kali</t>
  </si>
  <si>
    <t>Persentase Capaian Kinerja Penyelenggaraan pemerintahan umum kecamatan</t>
  </si>
  <si>
    <t>Jumlah rapat forum koordinasi pimpinan kecamatan yang dilaksanakan</t>
  </si>
  <si>
    <t>Persentase rata-rata capaian kinerja Administrasi keuangan perangkat daerah(%)</t>
  </si>
  <si>
    <t xml:space="preserve">Persentase Barang Milik Daerahpada Perangkat Daerah yang Ditatausahakan </t>
  </si>
  <si>
    <t>Jumlah dokumen laporan penatausahaan barang milik daerah pada SKPD yang disusun tepat waktu</t>
  </si>
  <si>
    <t>12 Dokumen</t>
  </si>
  <si>
    <t>Persentase Administrasi Umum Perangkat Daerah berjalan sesuai standar</t>
  </si>
  <si>
    <t xml:space="preserve">Persentase rata-rata Capaian Kinerja Penyediaan Jasa Penunjang Urusan Pemerintah Daerah </t>
  </si>
  <si>
    <t>jumlah gedung kantor/bangunan lainnya yang dipelihara</t>
  </si>
  <si>
    <t>Persentase Capaian Kinerja Peningkatan Penyelenggaraan pemerintahan dan Pelayanan Publik</t>
  </si>
  <si>
    <t>140 Lembar</t>
  </si>
  <si>
    <t>Tabel Capaian Program Prioritas</t>
  </si>
  <si>
    <t>No</t>
  </si>
  <si>
    <t>Misi/Tujuan/Sasaran/Program Pembangunan</t>
  </si>
  <si>
    <t>Indikator Kinerja (Tujuan/Impact/Outcome)</t>
  </si>
  <si>
    <t>Target &amp; Capaian Kinerja Program</t>
  </si>
  <si>
    <t>Perangkat Daerah Penanggungjawab</t>
  </si>
  <si>
    <t>Tahun 2023</t>
  </si>
  <si>
    <t>Capaian TW II</t>
  </si>
  <si>
    <t>Misi-1</t>
  </si>
  <si>
    <t>Tujuan-1</t>
  </si>
  <si>
    <t>Mewujudkan peningkatan dan pemerataan kesejahteraan masyarakat (T1)</t>
  </si>
  <si>
    <t>Angka Kemiskinan ('%)</t>
  </si>
  <si>
    <t>Sasaran-2</t>
  </si>
  <si>
    <t>Meningkatnya kualitas pembangunan desa yang merata dan berkelanjutan (S2)</t>
  </si>
  <si>
    <t>Indek Desa Membangun (IDM) (Status Desa )</t>
  </si>
  <si>
    <t>Persentase Capaian Kinerja Pemberdayaan masyarakat Desa dan Kelurahan ('%)</t>
  </si>
  <si>
    <t>Persentase penyelenggaraan pemerintahan desa yang berjalan sesuai standar dan ketentuan perundangan yang berlaku (Persentase)</t>
  </si>
  <si>
    <t>Misi-4</t>
  </si>
  <si>
    <t>Menciptakan kepemerintahan dan pelayanan publik yang lebih baik(M4)</t>
  </si>
  <si>
    <t>Tujuan-4</t>
  </si>
  <si>
    <t>Mewujudkan tata kelola pemerintahan yang baik, bersih dan melayani (T4)</t>
  </si>
  <si>
    <t>Indeks reformasi birokrasi (IRB) (Predikat)</t>
  </si>
  <si>
    <t>Sasaran-8</t>
  </si>
  <si>
    <t>Meningkatnya akuntabilitas kinerja dan keuangan (S8)</t>
  </si>
  <si>
    <t>Nilai SAKIP Daerah (Predikat)</t>
  </si>
  <si>
    <t>Persentase Capaian Kinerja Penyelenggaran Pemerintahan Umum kecamatan ('%)</t>
  </si>
  <si>
    <t>Sasaran-9</t>
  </si>
  <si>
    <t>Meningkatnya kualitas pelayanan publik (S9)</t>
  </si>
  <si>
    <t>IKM Pelayanan SPM (Nilai) (Nilai)</t>
  </si>
  <si>
    <t>Persentase penunjang urusan perangkat daerah berjalan sesuai standar ('%)</t>
  </si>
  <si>
    <t>Persentase capaian kinerja peningkatan penyelenggaraan pemerintahan dan pelayanan publik ('%)</t>
  </si>
  <si>
    <t>Misi-5</t>
  </si>
  <si>
    <t>Tujuan-5</t>
  </si>
  <si>
    <t>Meningkatkan kepatuhan masyarakat terhadap norma ketertiban dan ketenteraman (T5)</t>
  </si>
  <si>
    <t>Angka kriminalitas (Persen)</t>
  </si>
  <si>
    <t>Sasaran-10</t>
  </si>
  <si>
    <t>Terpeliharanya rasa aman dan damai dalam masyarakat (S10)</t>
  </si>
  <si>
    <t>Indeks Ketertiban dan Ketentraman (Nilai)</t>
  </si>
  <si>
    <t>CAMAT</t>
  </si>
  <si>
    <r>
      <t>Meningkatkan kesejahteraan dan taraf hidup masyarakat secara menyeluruh (M1)</t>
    </r>
    <r>
      <rPr>
        <sz val="7"/>
        <color theme="1"/>
        <rFont val="Cambria"/>
        <family val="1"/>
      </rPr>
      <t> </t>
    </r>
  </si>
  <si>
    <r>
      <t>Mewujudkan ketentraman dan ketertiban bagi seluruh warga masyarakat(M5)</t>
    </r>
    <r>
      <rPr>
        <sz val="7"/>
        <color theme="1"/>
        <rFont val="Cambria"/>
        <family val="1"/>
      </rPr>
      <t> </t>
    </r>
  </si>
  <si>
    <t>WOTU</t>
  </si>
  <si>
    <t xml:space="preserve">(%) </t>
  </si>
  <si>
    <t xml:space="preserve">  </t>
  </si>
  <si>
    <t>HASIS DAWI,S.Sos,M.Si</t>
  </si>
  <si>
    <t>Sasaran RKPD</t>
  </si>
  <si>
    <t>Program/Kegiatan</t>
  </si>
  <si>
    <t>Target RPJMD pada Tahun 2026 (Akhir Periode RPJMD)</t>
  </si>
  <si>
    <t>Realisasi Capaian Kinerja RPJMD sampai dengan RKPD Tahun 2021  (n-2)</t>
  </si>
  <si>
    <t>Target kinerja dan anggaran berjalan tahun 2022 (tahun n-1) yang dievaluasi</t>
  </si>
  <si>
    <t>Realisasi Capaian Kinerja dan Anggaran RKPD yang dievaluasi (2022)</t>
  </si>
  <si>
    <t>Tingkat Capaian Kinerja dan Realisasi Anggaran RKPD Tahun 2022 (%)</t>
  </si>
  <si>
    <t>Realisasi Kinerja dan Anggaran RPJMD s/d Tahun 2022(Akhir Tahun Pelaksanaan RKPD Tahun 2022)</t>
  </si>
  <si>
    <t>Tingkat Capaian Kinerja dan Realisasi Anggaran RPJMD  s/d tahun 2022(%)</t>
  </si>
  <si>
    <t>Keterangan</t>
  </si>
  <si>
    <t>-</t>
  </si>
  <si>
    <t xml:space="preserve">Program Penunjang Urusan Pemerintahan Daerah Kabupaten/Kota </t>
  </si>
  <si>
    <t xml:space="preserve">Persentase penunjang urusan perangkat daerah berjalan sesuai standar </t>
  </si>
  <si>
    <t>Kegiatan Perencanaan, Penganggaran, dan Evaluasi Kinerja Perangkat Daerah</t>
  </si>
  <si>
    <t>Koordinasi dan Penyusunan Dokumen DPA-SKPD</t>
  </si>
  <si>
    <t>Kegiatan Administrasi Keuangan Perangkat Daerah</t>
  </si>
  <si>
    <t>Penyediaan Gaji dan Tunjangan</t>
  </si>
  <si>
    <t>Koordinasi dan Penyusunan Laporan Keuangan Bulanan/triwulan/semesteran SKPD</t>
  </si>
  <si>
    <t>Kegiatan Administrasi Barang Milik  Daerah pada SKPD</t>
  </si>
  <si>
    <t>Penatausahaan Barang Milik Daerah pad SKPD</t>
  </si>
  <si>
    <t xml:space="preserve">Persentase Realisasi Pendapatan Daerah Kewenangan PD </t>
  </si>
  <si>
    <t>Pelaporan Retribusi Daerah</t>
  </si>
  <si>
    <t>Kegiatan Administrasi Kepegawaian Perangkat Daerah</t>
  </si>
  <si>
    <t xml:space="preserve">Persentase rata-rata capaian kinerja admnistrasi Kepegawaian PD  </t>
  </si>
  <si>
    <t>Bimbingan Teknis Implementasi Peraturan Perundang-Undangan</t>
  </si>
  <si>
    <t>Kegiatan Administrasi Umum Perangkat Daerah</t>
  </si>
  <si>
    <t>Penyediaan Bahan Bacaan dan Peraturan Perundang-Undangan</t>
  </si>
  <si>
    <t>Penyelenggaraan Rapat koordinasi dan Konsultasi SKPD</t>
  </si>
  <si>
    <t>Kegiatan Pengadaan Barang Milik Daerah Penunjang Urusan Pemerintah Daerah</t>
  </si>
  <si>
    <t>Persentase BMD-PD penunjang yang terpenuhi</t>
  </si>
  <si>
    <t>Pengadaan Kendaraan Dinas Operasional atau Lapangan</t>
  </si>
  <si>
    <t>Jumlah kendaraan dinas yang diadakan (Unit)</t>
  </si>
  <si>
    <t>Kegiatan Penyediaan Jasa Penunjang Urusan Pemerintahan Daerah</t>
  </si>
  <si>
    <t>Penyediaan Peralatan dan Perlengkapan Kantor</t>
  </si>
  <si>
    <t>Kegiatan Pemeliharaan Barang Milik Daerah Penunjang Umum Pemerintahan Daerah</t>
  </si>
  <si>
    <t xml:space="preserve">Persentase Barang Milik Daerah penunjang urusan pemerintahan yang terpelihara dengan baik </t>
  </si>
  <si>
    <t>Penyediaan Jasa Pemeliharaan, Biaya Pemeliharaan, dan Pajak Kendaraan  Perseorangan Dinas  atau Kendaraan Dinas Jabatan</t>
  </si>
  <si>
    <t xml:space="preserve">Jumlah peralatan dan mesin lainnya yang dipelihara (Unit) </t>
  </si>
  <si>
    <t>Program Penyelenggaraan Pemerintahan dan Pelayanan Publik</t>
  </si>
  <si>
    <t>Koordinasi Penyelenggaraan Kegiatan Pemerintahan di Tingkat Kecamatan</t>
  </si>
  <si>
    <t xml:space="preserve">Program Pemberdayaan Masyarakat Desa dan Kelurahan </t>
  </si>
  <si>
    <t>Persentase capaian kinerja pemberdayaan masyarakat desa dan Kelurahan</t>
  </si>
  <si>
    <t>Persentase koordinasi kegiatan pemberdayaan desa yang dilaksanakan</t>
  </si>
  <si>
    <t>Program Koordinasi Ketentraman dan Ketertiban Umum</t>
  </si>
  <si>
    <t xml:space="preserve">Persentase Rata-rata capaian kinerja pelayanan Ketentraman dan ketertiban umum </t>
  </si>
  <si>
    <t>Koordinasi Upaya Penyelenggaraan Ketentraman dan Ketertiban Umum</t>
  </si>
  <si>
    <t xml:space="preserve">Persentase koordinasi upaya penyelenggaraan ketenteraman dan ketertiban umum yang dilaksanakan </t>
  </si>
  <si>
    <t>Program Penyelenggaraan Urusan Pemerintahan Umum</t>
  </si>
  <si>
    <t>Persentase Capaian Kinerja Penyelenggaran Pemerintahan Umum kecamatan</t>
  </si>
  <si>
    <t>Persentase rekomendasi Forum Koordinasi Pimpinan Kecamatan yang ditindaklanjuti</t>
  </si>
  <si>
    <t xml:space="preserve">Persentase penyelengaraan pemerintahan desa yang berjalan sesuai standar dan ketentuan perundangan yang berlaku </t>
  </si>
  <si>
    <t xml:space="preserve">Persentase fasilitasi, rekomendasi dan koordinasi pembinaan dan pengawasan Pemerinthan Desa yang dilaksanakan </t>
  </si>
  <si>
    <t>Faktor Penghambat pencapaian kinerja :</t>
  </si>
  <si>
    <t>- Sub Kegiatan Bimbingan Teknis Implementasi Peraturan Perundang-undangan, target 5 orang dengan realisasi 4 orang atau capaian 80%. Disesuaikan dengan ada permintahan atau surat permintaan terkait pelkasanaan bimtek, singga sifatnya dipersiapkan</t>
  </si>
  <si>
    <t>- Sub Kegiatan penyedian jasa peralatan dan perlengkapan kantor, target 2 jenis  dan terealisasi 1 jenis ataun capaian 50%. Disesuaikan dengan kebutuhan kantor pada pelaksanaan kegiatan kantor</t>
  </si>
  <si>
    <t>- Sub Kegiatan Peningkatan Efektifitas Kegiatan Pemberdayaan Masyarakat di Wilayah Kecamatan, target 108 orang dengan realisasi 75 orang atau capain 69,94% ,masih kondisi pandemi Covid-19 sehingga kehidaran peserta masih sangat dibatasi</t>
  </si>
  <si>
    <t xml:space="preserve">- Sub KegiatanPelaksanaan Urusan Pemeritahan yang terkait dengan Kewenangan Lain yang Dilimpahkan,  Hal ini terjadi karena adanyaPerbub No. 351/F-04/XI/ Tahun 2021 pada tanggal 29 November 2021 tentang Pemberhentian Pemungutan Retribusi Izin Mendirikan Bangunan digantikan dengan  peraturan daerah kab. Luwu Timur tentang PBG (Persetujuan Bangunan Gedung) </t>
  </si>
  <si>
    <t>Faktor tindak lanjut yang diperlukan dalam triwulan berikutnya :</t>
  </si>
  <si>
    <t>- Sub kegiatan bimbingan teknis implementasi peraturan perundang-undangan anggarannya akan selalu dipersiapkan</t>
  </si>
  <si>
    <t>- Sub Kegiatan penyedian jasa peralatan dan perlengkapan kantor tetap selalu dikondisikan dengan kebutuhan kantor</t>
  </si>
  <si>
    <t>- Sub Kegiatan Peningkatan Efektifitas Kegiatan Pemberdayaan Masyarakat di Wilayah Kecamatan akan dikondisikan katika kondisi dalam keadaan normal</t>
  </si>
  <si>
    <t xml:space="preserve">- Sub KegiatanPelaksanaan Urusan Pemeritahan yang terkait dengan Kewenangan Lain yang Dilimpahkan, akan disesuaikan dengan regulasi terbarutentang Pemberhentian Pemungutan Retribusi Izin Mendirikan Bangunan digantikan dengan  peraturan daerah kab. Luwu Timur tentang PBG (Persetujuan Bangunan Gedung) </t>
  </si>
  <si>
    <t>No.</t>
  </si>
  <si>
    <t xml:space="preserve">INTERVAL NILAI REALISASI KINERJA </t>
  </si>
  <si>
    <t xml:space="preserve">KRITERIA PENILAIAN REALISASI KINERJA </t>
  </si>
  <si>
    <r>
      <rPr>
        <sz val="10"/>
        <color rgb="FF000000"/>
        <rFont val="Arial Narrow"/>
        <family val="2"/>
      </rPr>
      <t>(1)</t>
    </r>
    <r>
      <rPr>
        <sz val="7"/>
        <color rgb="FF000000"/>
        <rFont val="Arial Narrow"/>
        <family val="2"/>
      </rPr>
      <t xml:space="preserve">             </t>
    </r>
    <r>
      <rPr>
        <sz val="10"/>
        <color rgb="FF000000"/>
        <rFont val="Arial Narrow"/>
        <family val="2"/>
      </rPr>
      <t> </t>
    </r>
  </si>
  <si>
    <r>
      <rPr>
        <sz val="10"/>
        <color rgb="FF000000"/>
        <rFont val="Arial Narrow"/>
        <family val="2"/>
      </rPr>
      <t xml:space="preserve">91% </t>
    </r>
    <r>
      <rPr>
        <sz val="12"/>
        <color rgb="FF000000"/>
        <rFont val="Arial Narrow"/>
        <family val="2"/>
      </rPr>
      <t>≤</t>
    </r>
    <r>
      <rPr>
        <sz val="10"/>
        <color rgb="FF000000"/>
        <rFont val="Arial Narrow"/>
        <family val="2"/>
      </rPr>
      <t xml:space="preserve"> 100%</t>
    </r>
  </si>
  <si>
    <t>Sangat tinggi</t>
  </si>
  <si>
    <t>Di Evaluasi oleh :</t>
  </si>
  <si>
    <r>
      <rPr>
        <sz val="10"/>
        <color rgb="FF000000"/>
        <rFont val="Arial Narrow"/>
        <family val="2"/>
      </rPr>
      <t>(2)</t>
    </r>
    <r>
      <rPr>
        <sz val="7"/>
        <color rgb="FF000000"/>
        <rFont val="Arial Narrow"/>
        <family val="2"/>
      </rPr>
      <t xml:space="preserve">             </t>
    </r>
    <r>
      <rPr>
        <sz val="10"/>
        <color rgb="FF000000"/>
        <rFont val="Arial Narrow"/>
        <family val="2"/>
      </rPr>
      <t> </t>
    </r>
  </si>
  <si>
    <r>
      <rPr>
        <sz val="10"/>
        <color rgb="FF000000"/>
        <rFont val="Arial Narrow"/>
        <family val="2"/>
      </rPr>
      <t xml:space="preserve">76% </t>
    </r>
    <r>
      <rPr>
        <sz val="12"/>
        <color rgb="FF000000"/>
        <rFont val="Arial Narrow"/>
        <family val="2"/>
      </rPr>
      <t xml:space="preserve">≤ </t>
    </r>
    <r>
      <rPr>
        <sz val="10"/>
        <color rgb="FF000000"/>
        <rFont val="Arial Narrow"/>
        <family val="2"/>
      </rPr>
      <t xml:space="preserve">90% </t>
    </r>
  </si>
  <si>
    <t>Tinggi</t>
  </si>
  <si>
    <t>KEPALA BAPELITBAGDA</t>
  </si>
  <si>
    <r>
      <rPr>
        <sz val="10"/>
        <color rgb="FF000000"/>
        <rFont val="Arial Narrow"/>
        <family val="2"/>
      </rPr>
      <t>(3)</t>
    </r>
    <r>
      <rPr>
        <sz val="7"/>
        <color rgb="FF000000"/>
        <rFont val="Arial Narrow"/>
        <family val="2"/>
      </rPr>
      <t xml:space="preserve">             </t>
    </r>
    <r>
      <rPr>
        <sz val="10"/>
        <color rgb="FF000000"/>
        <rFont val="Arial Narrow"/>
        <family val="2"/>
      </rPr>
      <t> </t>
    </r>
  </si>
  <si>
    <r>
      <rPr>
        <sz val="10"/>
        <color rgb="FF000000"/>
        <rFont val="Arial Narrow"/>
        <family val="2"/>
      </rPr>
      <t xml:space="preserve">66% </t>
    </r>
    <r>
      <rPr>
        <sz val="12"/>
        <color rgb="FF000000"/>
        <rFont val="Arial Narrow"/>
        <family val="2"/>
      </rPr>
      <t xml:space="preserve">≤ </t>
    </r>
    <r>
      <rPr>
        <sz val="10"/>
        <color rgb="FF000000"/>
        <rFont val="Arial Narrow"/>
        <family val="2"/>
      </rPr>
      <t>75%</t>
    </r>
  </si>
  <si>
    <t>Sedang</t>
  </si>
  <si>
    <r>
      <rPr>
        <sz val="10"/>
        <color rgb="FF000000"/>
        <rFont val="Arial Narrow"/>
        <family val="2"/>
      </rPr>
      <t>(4)</t>
    </r>
    <r>
      <rPr>
        <sz val="7"/>
        <color rgb="FF000000"/>
        <rFont val="Arial Narrow"/>
        <family val="2"/>
      </rPr>
      <t xml:space="preserve">             </t>
    </r>
    <r>
      <rPr>
        <sz val="10"/>
        <color rgb="FF000000"/>
        <rFont val="Arial Narrow"/>
        <family val="2"/>
      </rPr>
      <t> </t>
    </r>
  </si>
  <si>
    <r>
      <rPr>
        <sz val="10"/>
        <color rgb="FF000000"/>
        <rFont val="Arial Narrow"/>
        <family val="2"/>
      </rPr>
      <t xml:space="preserve">51% </t>
    </r>
    <r>
      <rPr>
        <sz val="12"/>
        <color rgb="FF000000"/>
        <rFont val="Arial Narrow"/>
        <family val="2"/>
      </rPr>
      <t xml:space="preserve">≤ </t>
    </r>
    <r>
      <rPr>
        <sz val="10"/>
        <color rgb="FF000000"/>
        <rFont val="Arial Narrow"/>
        <family val="2"/>
      </rPr>
      <t>65%</t>
    </r>
  </si>
  <si>
    <t>Rendah</t>
  </si>
  <si>
    <r>
      <rPr>
        <sz val="10"/>
        <color rgb="FF000000"/>
        <rFont val="Arial Narrow"/>
        <family val="2"/>
      </rPr>
      <t>(5)</t>
    </r>
    <r>
      <rPr>
        <sz val="7"/>
        <color rgb="FF000000"/>
        <rFont val="Arial Narrow"/>
        <family val="2"/>
      </rPr>
      <t xml:space="preserve">             </t>
    </r>
    <r>
      <rPr>
        <sz val="10"/>
        <color rgb="FF000000"/>
        <rFont val="Arial Narrow"/>
        <family val="2"/>
      </rPr>
      <t> </t>
    </r>
  </si>
  <si>
    <r>
      <rPr>
        <sz val="12"/>
        <color rgb="FF000000"/>
        <rFont val="Arial Narrow"/>
        <family val="2"/>
      </rPr>
      <t>≤</t>
    </r>
    <r>
      <rPr>
        <sz val="10"/>
        <color rgb="FF000000"/>
        <rFont val="Arial Narrow"/>
        <family val="2"/>
      </rPr>
      <t xml:space="preserve"> 50%</t>
    </r>
  </si>
  <si>
    <t>Sangat Rendah</t>
  </si>
  <si>
    <t>Drs. DOHRI AS'ARI</t>
  </si>
  <si>
    <t>Pangkat :  Pembina Utama Muda</t>
  </si>
  <si>
    <t>NIP. 19670912 198811 1 003</t>
  </si>
  <si>
    <t xml:space="preserve">Persentase dokumen perencanaan, penganggaran &amp; evaluasi kinerja perangkat daerah yang disusun tepat waktu </t>
  </si>
  <si>
    <t>Persentaase Barang Milik Daerah pada Perangkat Daerah yang Ditatausahakan</t>
  </si>
  <si>
    <t>persentase administrasi umum perangkat daerah berjalan sesuai standar</t>
  </si>
  <si>
    <t xml:space="preserve">persentase rata rata capaian kinerja penyediaan jasa penunjang urusan pemerintahan daerah </t>
  </si>
  <si>
    <t xml:space="preserve">Persentase capaian kinerja peningkatan penyelenggaraan pemerintahan dan pelayanan publik </t>
  </si>
  <si>
    <t>Persentase pelaksanaan urusan pemerintahan yang dilimpahkan kepada camat yang dilaksanakan</t>
  </si>
  <si>
    <t>Pelaksanaan Urusan Pemerintahan yang terkait dengan kewenangan lain yang dilimpahkan</t>
  </si>
  <si>
    <t>Koordinasi penerapan dan penegakan peraturan daerah dan peraturan kepala daerah</t>
  </si>
  <si>
    <t>Koordinasi/sinergi dengan perangkat daerah yang tugas dan fungsinya di bidang penegakan peraturan perundang-undangan dan/atau kepolisian negara republik indonesia</t>
  </si>
  <si>
    <t>Koordinasi pelaksanaan pembanguan kawasan pedesaan di wilayah kecamatan</t>
  </si>
  <si>
    <t>HASIS DAWI, S.Sos., M.Si</t>
  </si>
  <si>
    <t>NIP. 19700908 200312 1 004</t>
  </si>
  <si>
    <t xml:space="preserve">       Pangkat  : Pembina Tk.I, IV/b</t>
  </si>
  <si>
    <t xml:space="preserve">       NIP          : 19700908 200312 1 004</t>
  </si>
  <si>
    <t xml:space="preserve">                   Pangkat : Pembina Tk.I, IV/b</t>
  </si>
  <si>
    <t xml:space="preserve">                   Nip : 19700908 200312 1 004</t>
  </si>
  <si>
    <t xml:space="preserve">                   HASIS DAWI, S.Sos., M.Si</t>
  </si>
  <si>
    <t>Nip : 19700908 200312 1 004</t>
  </si>
  <si>
    <t>Kec.Wotu</t>
  </si>
  <si>
    <t>LAPORAN REALISASI ANGGARAN T.A 2024</t>
  </si>
  <si>
    <t>Persentase Capaian Anggaran sampai 31 Maret Tahun 2024</t>
  </si>
  <si>
    <t>Pengadaan Barang Milik Daerah Penunjang Urusan Pemerintah Daerah</t>
  </si>
  <si>
    <t>Pengadaan Peralatan dan Mesin Lainnya</t>
  </si>
  <si>
    <t>HERLINA BUSNUR,SH / MASHALIM, S.Sos</t>
  </si>
  <si>
    <t>HERLINA BUSNUR, SH</t>
  </si>
  <si>
    <t>RUSTAM, S.AN</t>
  </si>
  <si>
    <t>Evaluasi Hasil RKPD Tahun 2024</t>
  </si>
  <si>
    <t>Jumlah dokumen Perencanaan Perangkat Daerah  (Dokumen)</t>
  </si>
  <si>
    <t>Jumlah dokumen RKA- SKPD dan Laporan hasil koordinasi penyusunan dokumen RKA-SKPD (Dokumen)</t>
  </si>
  <si>
    <t>Jumlah dokumen DPA- SKPD dan laporan hasil koordinasi penyusunan dokumen DPA-SKPD (Dokumen)</t>
  </si>
  <si>
    <t>Jumlah laporan evaluasi kinerja perangkat daerah  (laporan)</t>
  </si>
  <si>
    <t>Jumlah orang yang menerima gaji dan tunjangan ASN (orang/bulan)</t>
  </si>
  <si>
    <t>Jumlah laporan keuangan bulanan/triwulanan/semesteran SKPD dan laporan koordinasi penyusunan laporan keuangan bulanan/triwulanan/semesteran SKPD (laporan)</t>
  </si>
  <si>
    <t>Jumlah laporan penatausahaan barang milik daerah pada SKPD (laporan)</t>
  </si>
  <si>
    <t>Jumlah laporan pengelolaan retribusi daerah (Dokumen)</t>
  </si>
  <si>
    <t xml:space="preserve">Jumlah dokumen pendataan dan pengolahan administrasi kepegawaian (Dokumen)  </t>
  </si>
  <si>
    <t>Jumlah orang yang mengikuti bimbingan teknis implementasi peraturan perundang - undangan  (Orang)</t>
  </si>
  <si>
    <t xml:space="preserve">Jumlah paket komponen instalasi listrik/penerangan bangunan kantor yang di sediakan (paket) </t>
  </si>
  <si>
    <t>Jumlah paket bahan logistik kantor yang disediakan (paket)</t>
  </si>
  <si>
    <t>Jumlah paket Barang cetakan dan penggandaan yang disediakan (paket)</t>
  </si>
  <si>
    <t>Jumlah dokumen bahan bacaan dan peraturan perundang-undangan yang disediakan (dokumen)</t>
  </si>
  <si>
    <t>Jumlah laporan fasilitasi kunjungan tamu (laporan)</t>
  </si>
  <si>
    <t>Jumlah laporan penyelenggaraan rapat koordinasi dan konsultasi SKPD (laporan)</t>
  </si>
  <si>
    <t>Jumlah unit peralatan mesin lainnya yang disediakan (unit)</t>
  </si>
  <si>
    <t>Jumlah laporan penyediaan jasa surat menyurat (laporan)</t>
  </si>
  <si>
    <t>Jumlah laporan penyediaan jasa komunikasi, sumber daya air dan listrik yang disediakan (laporan)</t>
  </si>
  <si>
    <t>Jumlah laporan penyediaan jasa peralatan dan perlengkapan kantor yang disediakan (laporan)</t>
  </si>
  <si>
    <t>Jumlah laporan penyediaan jasa pelayanan umum kantor yang disediakan (laporan)</t>
  </si>
  <si>
    <t>Jumlah kendaraan dinas operasional atau lapangan yang dipelihara  dan dibayarkan pajaknya dan perizinannya (Unit)</t>
  </si>
  <si>
    <t>Jumlah gedung kantor dan bangunan lainnya yang dipelihara/ direhabilitasi (Unit)</t>
  </si>
  <si>
    <t>Jumlah laporan pelaksanaan kewenangan lain yang dilimpahkan (laporan)</t>
  </si>
  <si>
    <t>Jumlah lembaga kemasyarakatan yang berpartisipasi dalam forum musyawarah perencanaan pembangunan di desa (lembaga kemasyarakatan)</t>
  </si>
  <si>
    <t>Jumlah laporan peningkatan efektifitas kegiatan pemberdayaan masyarakat di wilayah kecamatan (laporan)</t>
  </si>
  <si>
    <t>Jumlah laporan hasil sinergitas dengan kepolisian negara republik indonesia, tentara nasional indonesia dan instansi vertikal di wilayah kecamatan (laporan)</t>
  </si>
  <si>
    <t>Jumlah laporan pelaksanaan harmonisasi hubungan dengan tokoh agama dan tokoh masyarakat (laporan)</t>
  </si>
  <si>
    <t>Jumlah Laporan Koordinasi/sinergi dengan perangkat daerah yang tugas dan fungsinya di bidang penegakan peraturan perundang-undangan dan/atau kepolisian negara republik indonesia (laporan)</t>
  </si>
  <si>
    <t>Jumlah dokumen tugas forum koordinasi pimpinan di kecamatan (dokumen)</t>
  </si>
  <si>
    <t>Jumlah dokumen yang difasilitasi dalam rangka penyusunan peraturan desa dan peraturan kepala desa (dokumen)</t>
  </si>
  <si>
    <t>Jumlah laporan hasil koordinasi pelaksanaan pembangunan kawasan perdesaan di wilayah kecamatan (laporan)</t>
  </si>
  <si>
    <t>Akan di Realisasikan pd triwulan II</t>
  </si>
  <si>
    <t>Belanja Modal Alat/Bahan untuk Kegiatan Kantor/ Bahan untuk Kegiatan Kantor Lainnya</t>
  </si>
  <si>
    <t>Mesin Babat Rumput</t>
  </si>
  <si>
    <t>APBD</t>
  </si>
  <si>
    <t>Belanja Modal Personal Computer</t>
  </si>
  <si>
    <t>Laptop</t>
  </si>
  <si>
    <t xml:space="preserve">                    Wotu, 2024</t>
  </si>
  <si>
    <t>LEMBAR KENDALI PERENCANAAN TAHUN ANGGARAN 2024</t>
  </si>
  <si>
    <t>RENJA POKOK 2024</t>
  </si>
  <si>
    <t>KUA-PPAS 2024</t>
  </si>
  <si>
    <t>RKA 2024</t>
  </si>
  <si>
    <t>DPA POKOK 2024</t>
  </si>
  <si>
    <t>1500 lembar</t>
  </si>
  <si>
    <t>17 orang</t>
  </si>
  <si>
    <t>20 unit</t>
  </si>
  <si>
    <t>145 Lembar</t>
  </si>
  <si>
    <t>130 Orang</t>
  </si>
  <si>
    <t>28 orang</t>
  </si>
  <si>
    <t>12 jenis</t>
  </si>
  <si>
    <t>2650 orang</t>
  </si>
  <si>
    <t>1600 orang</t>
  </si>
  <si>
    <t>Persentase penyusunan dokumen perencanaan pengaggaran dan evaluasi kinerja perangkat daerah</t>
  </si>
  <si>
    <t>10 Laporan</t>
  </si>
  <si>
    <t>20 Orang/bulan</t>
  </si>
  <si>
    <t xml:space="preserve">4 Laporan  </t>
  </si>
  <si>
    <t>9 Paket</t>
  </si>
  <si>
    <t>6 Paket</t>
  </si>
  <si>
    <t>3 Paket</t>
  </si>
  <si>
    <t>60 Dokumen</t>
  </si>
  <si>
    <t>1.500 Laporan</t>
  </si>
  <si>
    <t>743 Laporan</t>
  </si>
  <si>
    <t>1500 Laporan</t>
  </si>
  <si>
    <t>60 Laporan</t>
  </si>
  <si>
    <t>2 Laporan</t>
  </si>
  <si>
    <t>16 Laporan</t>
  </si>
  <si>
    <t>140 Laporan</t>
  </si>
  <si>
    <t>90 Laporan</t>
  </si>
  <si>
    <t>100 Laporan</t>
  </si>
  <si>
    <t>17 Laporan</t>
  </si>
  <si>
    <t>19 Orang/bulan</t>
  </si>
  <si>
    <t xml:space="preserve">4 Orang </t>
  </si>
  <si>
    <t>36 Laporan</t>
  </si>
  <si>
    <t>5 Lembaga Kemasyarakatan</t>
  </si>
  <si>
    <t>KANTOR KECAMATAN WOTU KABUPATEN LUWU TIMUR SAMPAI DENGAN 31 MARET 2024</t>
  </si>
  <si>
    <r>
      <t>TARGET TRIWULAN I-II</t>
    </r>
    <r>
      <rPr>
        <b/>
        <i/>
        <sz val="8"/>
        <rFont val="Arial Narrow"/>
        <family val="2"/>
      </rPr>
      <t xml:space="preserve"> (BERDASARKAN ANGGARAN KAS)</t>
    </r>
  </si>
  <si>
    <t>SAMPAI DENGAN 1 JANUARI - 30 JUNI 2024</t>
  </si>
  <si>
    <t>REALISASIANGGARAN          1 JANUARI S.D 30 JUNI 2024</t>
  </si>
  <si>
    <t>SISA ANGGARAN          1 JANUARI S.D 30 JUNI 2024</t>
  </si>
  <si>
    <t>TRIWULAN II</t>
  </si>
  <si>
    <t xml:space="preserve">Pada Sub Kegiatan ini telah dilaksanakan pada TW II dan selanjutnyaTW III dan IV </t>
  </si>
  <si>
    <t>Pada Sub Kegiatan ini untuk TW II Hanya menganggarkan Belanja ATK dan perjalanan dinas dalam daerah ( SPPD ) . Untuk kegiatan rapat ( makan / minum ) belum terlaksana</t>
  </si>
  <si>
    <t>Untuk Sub Kegiatan ini Pelaksanakaan Rapat ( makan / minum ) akan dilaksanakan di TW III</t>
  </si>
  <si>
    <t>Pada Sub Kegiatan ini untuk dilaksanakan pada TW III dan TW IV jadi pada TW II Masih Nihil Untuk Capaian Kinerja</t>
  </si>
  <si>
    <t>Pada Sub Kegiatan ini untuk TW II Hanya menganggarkan Belanja ATK dan sudah dilaksanakan dan akan di GU kan di TW Berikutnya</t>
  </si>
  <si>
    <t>Untuk Sub Kegiatan ini Pelaksanakaan Fisiknya akan dilaksanakan di TW III</t>
  </si>
  <si>
    <t xml:space="preserve">Pada Sub Kegiatan ini telah dilaksanakan pada TW II dan selanjutnya padaTW III dan IV </t>
  </si>
  <si>
    <t>Pada sub kegiatan ini sudah terlaksana pada TW I dan capaian kinerja sudah 100%</t>
  </si>
  <si>
    <t>Pada sub kegiatan ini tidak ada masalah terkait keuangan sudah terealisasi</t>
  </si>
  <si>
    <t>sub kegiatan ini sudah terlaksana</t>
  </si>
  <si>
    <t>Pada sub kegiatan ini sudah terlaksana pada TW I dan TW II capaian kinerja sudah 50%</t>
  </si>
  <si>
    <t>pada sub kegiatan ini sudah berjalan tapi belum di GU kan sehingga capaian keuangan masih kurang</t>
  </si>
  <si>
    <t>SPJ secepatnya di GU kan sehingga realisasi keuangan tercapai</t>
  </si>
  <si>
    <t xml:space="preserve">Pada sub kegiatan ini untuk Monev BKK belum tercapai karena belum dilaksanakan Monev, masih ada beberapa desa yang masih melakukan verifikasi proposal baik di kecamatan maupun di kabupaten. Sehingga rekomendasi untuk pencairan dana BKK untuk kegiatan di desa belum terlaksana sehingga tidak bisa dilakukan monitoring dikarenakan belum adanya kegiatan yang bisa dimonitoring. </t>
  </si>
  <si>
    <t>Pada sub kegiatan ini untuk kegiatan monitoring pada TW II belum terlaksana, karena adanya keterlambatan pencairan dana BKK sehingga belum ada kegiatan berjalan di desa. Sedangkan untuk kegiatan makan minum rapat BKK dilaksanakan setelah monitoring karena setelah monitoring akan dilakukan rapat hasil monitoring tersebut.</t>
  </si>
  <si>
    <t>untuk sub kegiatan BKK menunggu semua rekomendasi pencairan dana BKK</t>
  </si>
  <si>
    <t xml:space="preserve">Pada Sub Kegiatan ini untuk dilaksanakan pada TW II dan kegiatan belum bisa dilaksanakan pada awal tahun sebelum desa menyelesaikan Administra penyusunan keagiatan di desa </t>
  </si>
  <si>
    <t>Kegiatan ini dilakasanakan dua kali setahaun yaitu pada TW II dan TW IV</t>
  </si>
  <si>
    <t xml:space="preserve">Pelaksanaan Penyusunan APDES di Desa harus dilakukan pada Akhir Tahun dan selaesai pada awal tahun berikutnya, agar anggaran di desa bisa lebih cepat diawal tahun.begitupun pelaksanaan kegiatan di desa </t>
  </si>
  <si>
    <t>Pada Sub Kegiatan ini adanya kegiatan yang bersamaan waktunya sehingga pelakasanaan kegiatan tidak tepat waktu susuai jadwal kegiatan.</t>
  </si>
  <si>
    <t>Proses pelaksanaan keuangan/anggaran tidak tepat waktu</t>
  </si>
  <si>
    <t>Pelaksanaan kegiatan harus sesui dengan jadwal dan waktu kegiatan</t>
  </si>
  <si>
    <t>SAMPAI DENGAN  30 JUNI 2024</t>
  </si>
  <si>
    <t>SAMPAI DENGAN 30 JUNI 2024</t>
  </si>
  <si>
    <t xml:space="preserve">      Wotu, 30 JUNI 2024</t>
  </si>
  <si>
    <t>Wotu, 30 JUNI 2024</t>
  </si>
  <si>
    <t>Wotu,         2024</t>
  </si>
  <si>
    <t>Wotu,             2024</t>
  </si>
  <si>
    <t>Target ada pada TW 3 dan TW 4</t>
  </si>
  <si>
    <t xml:space="preserve">Pada Realisasi Keuangan sub kegiatan ini  pada TW II ini telah mencapai 35 % dikarenakan adanya Honoraium Pejabat Perencana yang dibayarkan setiap bulannya </t>
  </si>
  <si>
    <t>Pada Sub Kegiatan ini untuk dilaksanakan pada TW III dan TW IV jadi pada TW I dan II Masih Nihil Untuk Capaian Kinerja</t>
  </si>
  <si>
    <t>Pada Sub Kegiatan ini untuk TW II Hanya mengangrakan Belanja ATK dan sudah dilaksanakan dan adanya Keterlambatan Pertanggunga Jawaban</t>
  </si>
  <si>
    <t>Untuk Sub Kegiatan ini Pelaksanakaan Fisiknya akan dialksanakan di TW III dan IV</t>
  </si>
  <si>
    <t xml:space="preserve">Target Kinerja Sudah Tercapai </t>
  </si>
  <si>
    <t>Keterlambatan Proses SPJ Pertanggungjawaban</t>
  </si>
  <si>
    <t xml:space="preserve">akan dibuatkan SPJ Pertanggungjawaban untuk segera di Proses dan di GU Kan </t>
  </si>
  <si>
    <t>Target Kinerja sudah Tercapai</t>
  </si>
  <si>
    <t>Pada Sub Kegiatan ini realisasi Keuangan telah mencapai 58% dan masih ada beberapa SPJ Perjalanan Dinas yang belum di Pertanggungjawabkan dan menunggu SPD TW berikutnya</t>
  </si>
  <si>
    <t>sisa SPJ yang belum di pertanggungjawabkan akan di proses di  dan menunggu SPD TW III (Kekurangan Anggaran melihat banyaknya Kegiatan yang berhubungan dengan Kepegawaian)</t>
  </si>
  <si>
    <t xml:space="preserve">Pada Sub Kegiatan Ini Target telah Tercapai </t>
  </si>
  <si>
    <t>Pada Sub Kegiatan Ini realisasi Keuangan sebesar 25% meskipun target telah Tercapai namun pada realisasi keungan masih rendah dikarenakan peserta bimtek hanya menggunakan anggran perjalanan Dinas dan biaya Kontribusi di Bebankan pada BKPSDM</t>
  </si>
  <si>
    <t xml:space="preserve">pada Sub Kegiatan Tersebut menunngu Jadwal Pelaksanaan Bimtek Untuk TW Berikutnya </t>
  </si>
  <si>
    <t xml:space="preserve">Indikator kinerja  sub kegiatan  ini adalah Jumlah administrasi perizinan yang dikeluarkan dengan target 100  lembar. Realisasi s/d TW II yakni : 0 lembar. Dikarenakan kecamatan tidak melayani pelaksanaan perizinan dan untuk sementara pelaksanaan perizinan diambil alih oleh Koperindag </t>
  </si>
  <si>
    <t>Pada Sub Kegiatan ini Realisasi Keuangan mencapai 39 % adapun penggunaan anggaran pada sub kegiatan ini dikarenakan adanya kegiatan serta pendataan ke Desa-desa Wilayah Kecamatan yang berhubungan dengan Pelayanan Umum dan Kegiatan PPID</t>
  </si>
  <si>
    <t xml:space="preserve">Menunggu Peratuaran Baru Terkait Perizinan </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</si>
</sst>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1" formatCode="_(* #,##0_);_(* \(#,##0\);_(* &quot;-&quot;_);_(@_)"/>
    <numFmt numFmtId="43" formatCode="_(* #,##0.00_);_(* \(#,##0.00\);_(* &quot;-&quot;??_);_(@_)"/>
    <numFmt numFmtId="164" formatCode="_-* #,##0_-;\-* #,##0_-;_-* &quot;-&quot;_-;_-@_-"/>
    <numFmt numFmtId="165" formatCode="_-* #,##0.00_-;\-* #,##0.00_-;_-* &quot;-&quot;??_-;_-@_-"/>
    <numFmt numFmtId="166" formatCode="_(&quot;Rp&quot;* #,##0.00_);_(&quot;Rp&quot;* \(#,##0.00\);_(&quot;Rp&quot;* &quot;-&quot;??_);_(@_)"/>
    <numFmt numFmtId="167" formatCode="_(&quot;Rp&quot;* #,##0_);_(&quot;Rp&quot;* \(#,##0\);_(&quot;Rp&quot;* &quot;-&quot;_);_(@_)"/>
    <numFmt numFmtId="168" formatCode="_([$Rp-421]* #,##0_);_([$Rp-421]* \(#,##0\);_([$Rp-421]* &quot;-&quot;_);_(@_)"/>
    <numFmt numFmtId="169" formatCode="_(* #,##0_);_(* \(#,##0\);_(* &quot;-&quot;??_);_(@_)"/>
    <numFmt numFmtId="170" formatCode="&quot;Rp&quot;#,##0"/>
    <numFmt numFmtId="171" formatCode="_(* #,##0.00_);_(* \(#,##0.00\);_(* &quot;-&quot;_);_(@_)"/>
    <numFmt numFmtId="172" formatCode="#,##0;[Red]#,##0"/>
    <numFmt numFmtId="173" formatCode="_-[$Rp-421]* #,##0_-;\-[$Rp-421]* #,##0_-;_-[$Rp-421]* &quot;-&quot;_-;_-@_-"/>
  </numFmts>
  <fonts count="113">
    <font>
      <sz val="11"/>
      <color theme="1"/>
      <name val="Calibri"/>
      <family val="2"/>
      <scheme val="minor"/>
    </font>
    <font>
      <sz val="11"/>
      <color theme="1"/>
      <name val="Calibri"/>
      <family val="2"/>
      <charset val="1"/>
      <scheme val="minor"/>
    </font>
    <font>
      <sz val="11"/>
      <color theme="1"/>
      <name val="Calibri"/>
      <family val="2"/>
      <scheme val="minor"/>
    </font>
    <font>
      <sz val="10"/>
      <color indexed="8"/>
      <name val="Arial"/>
      <family val="2"/>
    </font>
    <font>
      <b/>
      <sz val="14"/>
      <color theme="1"/>
      <name val="Arial Narrow"/>
      <family val="2"/>
    </font>
    <font>
      <b/>
      <sz val="8"/>
      <name val="Arial Narrow"/>
      <family val="2"/>
    </font>
    <font>
      <b/>
      <i/>
      <sz val="8"/>
      <name val="Arial Narrow"/>
      <family val="2"/>
    </font>
    <font>
      <b/>
      <sz val="8"/>
      <color theme="1"/>
      <name val="Arial Narrow"/>
      <family val="2"/>
    </font>
    <font>
      <sz val="8"/>
      <color theme="1"/>
      <name val="Calibri"/>
      <family val="2"/>
      <scheme val="minor"/>
    </font>
    <font>
      <sz val="8"/>
      <color theme="1"/>
      <name val="Arial Narrow"/>
      <family val="2"/>
    </font>
    <font>
      <sz val="18"/>
      <color theme="1"/>
      <name val="Arial"/>
      <family val="2"/>
    </font>
    <font>
      <sz val="11"/>
      <color theme="1"/>
      <name val="Arial"/>
      <family val="2"/>
    </font>
    <font>
      <sz val="10"/>
      <name val="Arial"/>
      <family val="2"/>
    </font>
    <font>
      <b/>
      <sz val="11"/>
      <name val="Arial"/>
      <family val="2"/>
    </font>
    <font>
      <b/>
      <sz val="10"/>
      <name val="Arial"/>
      <family val="2"/>
    </font>
    <font>
      <b/>
      <sz val="7"/>
      <name val="Arial"/>
      <family val="2"/>
    </font>
    <font>
      <b/>
      <i/>
      <sz val="7"/>
      <name val="Arial"/>
      <family val="2"/>
    </font>
    <font>
      <sz val="7"/>
      <color theme="1"/>
      <name val="Arial"/>
      <family val="2"/>
    </font>
    <font>
      <sz val="10"/>
      <color theme="1"/>
      <name val="Arial"/>
      <family val="2"/>
    </font>
    <font>
      <b/>
      <sz val="10"/>
      <color theme="1"/>
      <name val="Arial"/>
      <family val="2"/>
    </font>
    <font>
      <sz val="10"/>
      <name val="Arial"/>
      <family val="2"/>
    </font>
    <font>
      <b/>
      <sz val="10"/>
      <name val="Arial Narrow"/>
      <family val="2"/>
    </font>
    <font>
      <b/>
      <sz val="16"/>
      <color theme="1"/>
      <name val="Arial"/>
      <family val="2"/>
    </font>
    <font>
      <b/>
      <sz val="8"/>
      <color rgb="FF000000"/>
      <name val="Arial Narrow"/>
      <family val="2"/>
    </font>
    <font>
      <sz val="8"/>
      <color rgb="FF000000"/>
      <name val="Arial Narrow"/>
      <family val="2"/>
    </font>
    <font>
      <b/>
      <i/>
      <sz val="8"/>
      <color rgb="FF000000"/>
      <name val="Arial Narrow"/>
      <family val="2"/>
    </font>
    <font>
      <sz val="7"/>
      <color rgb="FF000000"/>
      <name val="Arial Narrow"/>
      <family val="2"/>
    </font>
    <font>
      <b/>
      <sz val="11"/>
      <color theme="1"/>
      <name val="Calibri"/>
      <family val="2"/>
      <scheme val="minor"/>
    </font>
    <font>
      <b/>
      <sz val="8"/>
      <color theme="1"/>
      <name val="Calibri"/>
      <family val="2"/>
      <scheme val="minor"/>
    </font>
    <font>
      <b/>
      <u/>
      <sz val="11"/>
      <color theme="1"/>
      <name val="Calibri"/>
      <family val="2"/>
      <scheme val="minor"/>
    </font>
    <font>
      <sz val="11"/>
      <color rgb="FF000000"/>
      <name val="Calibri"/>
      <family val="2"/>
    </font>
    <font>
      <sz val="11"/>
      <color rgb="FF000000"/>
      <name val="Arial Narrow"/>
      <family val="2"/>
    </font>
    <font>
      <b/>
      <sz val="11"/>
      <color rgb="FF000000"/>
      <name val="Arial Narrow"/>
      <family val="2"/>
    </font>
    <font>
      <b/>
      <sz val="10"/>
      <color rgb="FF000000"/>
      <name val="Arial Narrow"/>
      <family val="2"/>
    </font>
    <font>
      <b/>
      <sz val="10"/>
      <name val="Century Gothic"/>
      <family val="2"/>
    </font>
    <font>
      <b/>
      <sz val="10"/>
      <color theme="1"/>
      <name val="Arial Narrow"/>
      <family val="2"/>
    </font>
    <font>
      <b/>
      <sz val="8"/>
      <color theme="1"/>
      <name val="Century Gothic"/>
      <family val="2"/>
    </font>
    <font>
      <b/>
      <sz val="8"/>
      <name val="Century Gothic"/>
      <family val="2"/>
    </font>
    <font>
      <sz val="8"/>
      <color theme="1"/>
      <name val="Century Gothic"/>
      <family val="2"/>
    </font>
    <font>
      <sz val="8"/>
      <name val="Century Gothic"/>
      <family val="2"/>
    </font>
    <font>
      <sz val="8"/>
      <name val="Arial Narrow"/>
      <family val="2"/>
    </font>
    <font>
      <sz val="8"/>
      <color theme="1"/>
      <name val="Arial"/>
      <family val="2"/>
    </font>
    <font>
      <sz val="8"/>
      <color indexed="8"/>
      <name val="Arial"/>
      <family val="2"/>
    </font>
    <font>
      <sz val="8"/>
      <color indexed="8"/>
      <name val="Century Gothic"/>
      <family val="2"/>
    </font>
    <font>
      <b/>
      <i/>
      <sz val="8"/>
      <color theme="1"/>
      <name val="Arial Narrow"/>
      <family val="2"/>
    </font>
    <font>
      <i/>
      <sz val="8"/>
      <color theme="1"/>
      <name val="Arial Narrow"/>
      <family val="2"/>
    </font>
    <font>
      <i/>
      <sz val="8"/>
      <name val="Century Gothic"/>
      <family val="2"/>
    </font>
    <font>
      <b/>
      <i/>
      <sz val="8"/>
      <color theme="1"/>
      <name val="Arial"/>
      <family val="2"/>
    </font>
    <font>
      <b/>
      <i/>
      <sz val="8"/>
      <color indexed="8"/>
      <name val="Arial"/>
      <family val="2"/>
    </font>
    <font>
      <i/>
      <sz val="11"/>
      <color theme="1"/>
      <name val="Calibri"/>
      <family val="2"/>
      <scheme val="minor"/>
    </font>
    <font>
      <sz val="8"/>
      <color rgb="FF000000"/>
      <name val="Arial"/>
      <family val="2"/>
    </font>
    <font>
      <sz val="10"/>
      <color theme="1"/>
      <name val="Calibri"/>
      <family val="2"/>
      <scheme val="minor"/>
    </font>
    <font>
      <b/>
      <i/>
      <sz val="8"/>
      <color theme="1"/>
      <name val="Calibri"/>
      <family val="2"/>
      <scheme val="minor"/>
    </font>
    <font>
      <b/>
      <i/>
      <sz val="11"/>
      <color theme="1"/>
      <name val="Calibri"/>
      <family val="2"/>
      <scheme val="minor"/>
    </font>
    <font>
      <sz val="8"/>
      <color theme="1"/>
      <name val="Cambria"/>
      <family val="1"/>
    </font>
    <font>
      <b/>
      <sz val="8"/>
      <color theme="1"/>
      <name val="Cambria"/>
      <family val="1"/>
    </font>
    <font>
      <b/>
      <i/>
      <sz val="8"/>
      <color theme="1"/>
      <name val="Cambria"/>
      <family val="1"/>
    </font>
    <font>
      <b/>
      <sz val="8"/>
      <color indexed="8"/>
      <name val="Arial"/>
      <family val="2"/>
    </font>
    <font>
      <b/>
      <sz val="8"/>
      <color theme="1"/>
      <name val="Arial"/>
      <family val="2"/>
    </font>
    <font>
      <sz val="8"/>
      <color indexed="8"/>
      <name val="Arial Narrow"/>
      <family val="2"/>
    </font>
    <font>
      <b/>
      <i/>
      <sz val="8"/>
      <color indexed="8"/>
      <name val="Arial Narrow"/>
      <family val="2"/>
    </font>
    <font>
      <sz val="8"/>
      <name val="Arial"/>
      <family val="2"/>
    </font>
    <font>
      <b/>
      <sz val="8"/>
      <color rgb="FF000000"/>
      <name val="Arial"/>
      <family val="2"/>
    </font>
    <font>
      <b/>
      <sz val="8"/>
      <name val="Arial"/>
      <family val="2"/>
    </font>
    <font>
      <sz val="11"/>
      <color rgb="FF000000"/>
      <name val="Calibri"/>
      <family val="2"/>
    </font>
    <font>
      <sz val="10"/>
      <name val="Arial"/>
      <family val="2"/>
    </font>
    <font>
      <b/>
      <i/>
      <sz val="8"/>
      <color theme="1"/>
      <name val="Century Gothic"/>
      <family val="2"/>
    </font>
    <font>
      <b/>
      <i/>
      <sz val="8"/>
      <color indexed="8"/>
      <name val="Century Gothic"/>
      <family val="2"/>
    </font>
    <font>
      <b/>
      <sz val="7"/>
      <name val="Arial Narrow"/>
      <family val="2"/>
    </font>
    <font>
      <sz val="10"/>
      <name val="Arial Narrow"/>
      <family val="2"/>
    </font>
    <font>
      <b/>
      <sz val="11"/>
      <color rgb="FF000000"/>
      <name val="Calibri"/>
      <family val="2"/>
    </font>
    <font>
      <sz val="11"/>
      <color rgb="FF000000"/>
      <name val="Calibri"/>
      <family val="2"/>
    </font>
    <font>
      <sz val="12"/>
      <color rgb="FF000000"/>
      <name val="Calibri"/>
      <family val="2"/>
    </font>
    <font>
      <b/>
      <u/>
      <sz val="11"/>
      <color rgb="FF000000"/>
      <name val="Calibri"/>
      <family val="2"/>
    </font>
    <font>
      <sz val="8"/>
      <color rgb="FF000000"/>
      <name val="Century Gotil"/>
    </font>
    <font>
      <b/>
      <sz val="11"/>
      <color rgb="FF000000"/>
      <name val="Calibri"/>
      <family val="2"/>
    </font>
    <font>
      <sz val="12"/>
      <color rgb="FF000000"/>
      <name val="Calibri"/>
      <family val="2"/>
    </font>
    <font>
      <b/>
      <sz val="12"/>
      <color rgb="FF000000"/>
      <name val="Calibri"/>
      <family val="2"/>
    </font>
    <font>
      <sz val="11"/>
      <color rgb="FF000000"/>
      <name val="Calibri"/>
      <family val="2"/>
    </font>
    <font>
      <b/>
      <sz val="9"/>
      <color theme="1"/>
      <name val="Cambria"/>
      <family val="1"/>
    </font>
    <font>
      <b/>
      <sz val="7"/>
      <color theme="1"/>
      <name val="Cambria"/>
      <family val="1"/>
    </font>
    <font>
      <i/>
      <sz val="7"/>
      <color theme="1"/>
      <name val="Cambria"/>
      <family val="1"/>
    </font>
    <font>
      <sz val="7"/>
      <color theme="1"/>
      <name val="Cambria"/>
      <family val="1"/>
    </font>
    <font>
      <b/>
      <u/>
      <sz val="11"/>
      <color rgb="FF000000"/>
      <name val="Arial Narrow"/>
      <family val="2"/>
    </font>
    <font>
      <b/>
      <i/>
      <sz val="8"/>
      <name val="Centuri gotik"/>
    </font>
    <font>
      <b/>
      <i/>
      <sz val="8"/>
      <name val="Century Gotik"/>
    </font>
    <font>
      <b/>
      <i/>
      <sz val="8"/>
      <name val="Century Gothic"/>
      <family val="2"/>
    </font>
    <font>
      <b/>
      <i/>
      <sz val="8"/>
      <color theme="1"/>
      <name val="Century Gotik"/>
    </font>
    <font>
      <sz val="11"/>
      <name val="Arial Narrow"/>
      <family val="2"/>
    </font>
    <font>
      <sz val="11"/>
      <color theme="0"/>
      <name val="Arial Narrow"/>
      <family val="2"/>
    </font>
    <font>
      <sz val="11"/>
      <color theme="1"/>
      <name val="Arial Narrow"/>
      <family val="2"/>
    </font>
    <font>
      <sz val="11"/>
      <color theme="0"/>
      <name val="Calibri"/>
      <family val="2"/>
    </font>
    <font>
      <sz val="11"/>
      <name val="Calibri"/>
      <family val="2"/>
    </font>
    <font>
      <b/>
      <sz val="11"/>
      <name val="Arial Narrow"/>
      <family val="2"/>
    </font>
    <font>
      <b/>
      <sz val="11"/>
      <color theme="0"/>
      <name val="Calibri"/>
      <family val="2"/>
    </font>
    <font>
      <b/>
      <sz val="11"/>
      <name val="Calibri"/>
      <family val="2"/>
    </font>
    <font>
      <b/>
      <sz val="11"/>
      <color rgb="FF0070C0"/>
      <name val="Arial Narrow"/>
      <family val="2"/>
    </font>
    <font>
      <sz val="9"/>
      <color rgb="FF000000"/>
      <name val="Arial Narrow"/>
      <family val="2"/>
    </font>
    <font>
      <b/>
      <sz val="8"/>
      <name val="Calibri"/>
      <family val="2"/>
      <scheme val="minor"/>
    </font>
    <font>
      <sz val="8"/>
      <color theme="0"/>
      <name val="Calibri"/>
      <family val="2"/>
      <scheme val="minor"/>
    </font>
    <font>
      <sz val="11"/>
      <color rgb="FFFF0000"/>
      <name val="Arial Narrow"/>
      <family val="2"/>
    </font>
    <font>
      <b/>
      <sz val="8"/>
      <color theme="0"/>
      <name val="Calibri"/>
      <family val="2"/>
      <scheme val="minor"/>
    </font>
    <font>
      <sz val="10"/>
      <color rgb="FF000000"/>
      <name val="Arial Narrow"/>
      <family val="2"/>
    </font>
    <font>
      <sz val="12"/>
      <color rgb="FF000000"/>
      <name val="Arial Narrow"/>
      <family val="2"/>
    </font>
    <font>
      <sz val="12"/>
      <color theme="1"/>
      <name val="Calibri"/>
      <family val="2"/>
      <scheme val="minor"/>
    </font>
    <font>
      <sz val="12"/>
      <color theme="1"/>
      <name val="Calibri"/>
      <family val="2"/>
    </font>
    <font>
      <b/>
      <u/>
      <sz val="12"/>
      <color theme="1"/>
      <name val="Calibri"/>
      <family val="2"/>
    </font>
    <font>
      <i/>
      <sz val="8"/>
      <name val="Arial Narrow"/>
      <family val="2"/>
    </font>
    <font>
      <b/>
      <sz val="11"/>
      <color theme="1"/>
      <name val="Arial"/>
      <family val="2"/>
    </font>
    <font>
      <b/>
      <sz val="11"/>
      <color indexed="8"/>
      <name val="Arial"/>
      <family val="2"/>
    </font>
    <font>
      <sz val="11"/>
      <color indexed="8"/>
      <name val="Arial"/>
      <family val="2"/>
    </font>
    <font>
      <i/>
      <sz val="11"/>
      <color theme="1"/>
      <name val="Arial"/>
      <family val="2"/>
    </font>
    <font>
      <i/>
      <sz val="8"/>
      <color theme="1"/>
      <name val="Calibri"/>
      <family val="2"/>
      <scheme val="minor"/>
    </font>
  </fonts>
  <fills count="2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FFFFFF"/>
        <bgColor indexed="64"/>
      </patternFill>
    </fill>
    <fill>
      <patternFill patternType="solid">
        <fgColor rgb="FFFFC000"/>
        <bgColor indexed="64"/>
      </patternFill>
    </fill>
    <fill>
      <patternFill patternType="solid">
        <fgColor rgb="FFF2DBDB"/>
        <bgColor rgb="FFFFFFFF"/>
      </patternFill>
    </fill>
    <fill>
      <patternFill patternType="solid">
        <fgColor rgb="FF0070C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C2D69B"/>
        <bgColor indexed="64"/>
      </patternFill>
    </fill>
    <fill>
      <patternFill patternType="solid">
        <fgColor rgb="FFFDE9D9"/>
        <bgColor indexed="64"/>
      </patternFill>
    </fill>
    <fill>
      <patternFill patternType="solid">
        <fgColor rgb="FFB7DEE8"/>
        <bgColor indexed="64"/>
      </patternFill>
    </fill>
    <fill>
      <patternFill patternType="solid">
        <fgColor rgb="FFD8E4BC"/>
        <bgColor indexed="64"/>
      </patternFill>
    </fill>
    <fill>
      <patternFill patternType="solid">
        <fgColor theme="4" tint="0.59999389629810485"/>
        <bgColor indexed="64"/>
      </patternFill>
    </fill>
    <fill>
      <patternFill patternType="solid">
        <fgColor theme="2"/>
        <bgColor indexed="64"/>
      </patternFill>
    </fill>
    <fill>
      <patternFill patternType="solid">
        <fgColor theme="0"/>
        <bgColor rgb="FFFFFFFF"/>
      </patternFill>
    </fill>
    <fill>
      <patternFill patternType="solid">
        <fgColor rgb="FFFFFFFF"/>
        <bgColor rgb="FFFFFFFF"/>
      </patternFill>
    </fill>
  </fills>
  <borders count="7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thin">
        <color indexed="64"/>
      </left>
      <right style="thin">
        <color indexed="64"/>
      </right>
      <top style="hair">
        <color indexed="64"/>
      </top>
      <bottom/>
      <diagonal/>
    </border>
    <border>
      <left style="thin">
        <color auto="1"/>
      </left>
      <right style="thin">
        <color auto="1"/>
      </right>
      <top style="thin">
        <color auto="1"/>
      </top>
      <bottom style="hair">
        <color auto="1"/>
      </bottom>
      <diagonal/>
    </border>
    <border>
      <left style="thin">
        <color indexed="64"/>
      </left>
      <right style="thin">
        <color indexed="64"/>
      </right>
      <top style="hair">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000000"/>
      </left>
      <right style="medium">
        <color rgb="FF000000"/>
      </right>
      <top style="medium">
        <color rgb="FFCCCCCC"/>
      </top>
      <bottom style="medium">
        <color rgb="FF000000"/>
      </bottom>
      <diagonal/>
    </border>
    <border>
      <left/>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s>
  <cellStyleXfs count="232">
    <xf numFmtId="0" fontId="0" fillId="0" borderId="0"/>
    <xf numFmtId="0" fontId="3" fillId="0" borderId="0">
      <alignment vertical="top"/>
    </xf>
    <xf numFmtId="0" fontId="1" fillId="0" borderId="0"/>
    <xf numFmtId="0" fontId="1"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2"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2"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2"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2" fillId="0" borderId="0"/>
    <xf numFmtId="0" fontId="1"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2" fillId="0" borderId="0"/>
    <xf numFmtId="0" fontId="20" fillId="0" borderId="0"/>
    <xf numFmtId="41" fontId="12" fillId="0" borderId="0" applyFont="0" applyFill="0" applyBorder="0" applyAlignment="0" applyProtection="0"/>
    <xf numFmtId="41" fontId="12" fillId="0" borderId="0" applyFont="0" applyFill="0" applyBorder="0" applyAlignment="0" applyProtection="0"/>
    <xf numFmtId="165"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2" fillId="0" borderId="0"/>
    <xf numFmtId="164" fontId="2" fillId="0" borderId="0" applyFont="0" applyFill="0" applyBorder="0" applyAlignment="0" applyProtection="0"/>
    <xf numFmtId="0" fontId="23" fillId="5" borderId="0">
      <alignment horizontal="left" vertical="top"/>
    </xf>
    <xf numFmtId="0" fontId="23" fillId="5" borderId="0">
      <alignment horizontal="right" vertical="top"/>
    </xf>
    <xf numFmtId="0" fontId="24" fillId="5" borderId="0">
      <alignment horizontal="left" vertical="top"/>
    </xf>
    <xf numFmtId="0" fontId="25" fillId="5" borderId="0">
      <alignment horizontal="left" vertical="top"/>
    </xf>
    <xf numFmtId="0" fontId="25" fillId="5" borderId="0">
      <alignment horizontal="right" vertical="top"/>
    </xf>
    <xf numFmtId="0" fontId="24" fillId="5" borderId="0">
      <alignment horizontal="right" vertical="top"/>
    </xf>
    <xf numFmtId="0" fontId="24" fillId="5" borderId="0">
      <alignment horizontal="right" vertical="top"/>
    </xf>
    <xf numFmtId="0" fontId="23" fillId="5" borderId="0">
      <alignment horizontal="left" vertical="top"/>
    </xf>
    <xf numFmtId="0" fontId="30" fillId="0" borderId="0"/>
    <xf numFmtId="164" fontId="2" fillId="0" borderId="0" applyFont="0" applyFill="0" applyBorder="0" applyAlignment="0" applyProtection="0"/>
    <xf numFmtId="165" fontId="2" fillId="0" borderId="0" applyFont="0" applyFill="0" applyBorder="0" applyAlignment="0" applyProtection="0"/>
    <xf numFmtId="9" fontId="2" fillId="0" borderId="0" applyFont="0" applyFill="0" applyBorder="0" applyAlignment="0" applyProtection="0"/>
    <xf numFmtId="0" fontId="64" fillId="0" borderId="0">
      <protection locked="0"/>
    </xf>
    <xf numFmtId="0" fontId="65" fillId="0" borderId="0">
      <protection locked="0"/>
    </xf>
    <xf numFmtId="0" fontId="30" fillId="0" borderId="0">
      <protection locked="0"/>
    </xf>
    <xf numFmtId="41" fontId="1" fillId="0" borderId="0" applyFont="0" applyFill="0" applyBorder="0" applyAlignment="0" applyProtection="0"/>
    <xf numFmtId="0" fontId="12" fillId="0" borderId="0"/>
    <xf numFmtId="0" fontId="12" fillId="0" borderId="0">
      <protection locked="0"/>
    </xf>
    <xf numFmtId="0" fontId="30" fillId="0" borderId="0">
      <protection locked="0"/>
    </xf>
    <xf numFmtId="0" fontId="78" fillId="0" borderId="0"/>
    <xf numFmtId="43" fontId="30" fillId="0" borderId="0" applyFont="0" applyFill="0" applyBorder="0" applyAlignment="0" applyProtection="0"/>
    <xf numFmtId="9" fontId="30" fillId="0" borderId="0" applyFont="0" applyFill="0" applyBorder="0" applyAlignment="0" applyProtection="0"/>
    <xf numFmtId="172" fontId="30" fillId="0" borderId="0">
      <alignment vertical="top"/>
      <protection locked="0"/>
    </xf>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30" fillId="0" borderId="0">
      <protection locked="0"/>
    </xf>
    <xf numFmtId="43" fontId="12" fillId="0" borderId="0" applyFont="0" applyFill="0" applyBorder="0" applyAlignment="0" applyProtection="0"/>
    <xf numFmtId="0" fontId="30" fillId="0" borderId="0"/>
    <xf numFmtId="0" fontId="12" fillId="0" borderId="0"/>
    <xf numFmtId="0" fontId="12" fillId="0" borderId="0">
      <protection locked="0"/>
    </xf>
    <xf numFmtId="0" fontId="12" fillId="0" borderId="0"/>
    <xf numFmtId="0" fontId="12" fillId="0" borderId="0">
      <protection locked="0"/>
    </xf>
  </cellStyleXfs>
  <cellXfs count="833">
    <xf numFmtId="0" fontId="0" fillId="0" borderId="0" xfId="0"/>
    <xf numFmtId="0" fontId="4" fillId="0" borderId="0" xfId="0" applyFont="1"/>
    <xf numFmtId="0" fontId="4" fillId="0" borderId="0" xfId="0" applyFont="1" applyAlignment="1">
      <alignment horizontal="center" vertical="center"/>
    </xf>
    <xf numFmtId="0" fontId="0" fillId="2" borderId="0" xfId="0" applyFill="1"/>
    <xf numFmtId="0" fontId="7" fillId="3" borderId="10" xfId="0" applyFont="1" applyFill="1" applyBorder="1" applyAlignment="1">
      <alignment horizontal="center" vertical="center"/>
    </xf>
    <xf numFmtId="0" fontId="5" fillId="2" borderId="4" xfId="0" applyFont="1" applyFill="1" applyBorder="1" applyAlignment="1">
      <alignment horizontal="center" vertical="center" wrapText="1"/>
    </xf>
    <xf numFmtId="49" fontId="5" fillId="2" borderId="10" xfId="0" applyNumberFormat="1" applyFont="1" applyFill="1" applyBorder="1" applyAlignment="1">
      <alignment horizontal="center" vertical="center" wrapText="1"/>
    </xf>
    <xf numFmtId="0" fontId="8" fillId="2" borderId="0" xfId="0" applyFont="1" applyFill="1"/>
    <xf numFmtId="2" fontId="7" fillId="2" borderId="10" xfId="0" applyNumberFormat="1" applyFont="1" applyFill="1" applyBorder="1" applyAlignment="1">
      <alignment horizontal="center" vertical="center"/>
    </xf>
    <xf numFmtId="41" fontId="7" fillId="2" borderId="10" xfId="0" applyNumberFormat="1" applyFont="1" applyFill="1" applyBorder="1" applyAlignment="1">
      <alignment horizontal="right" vertical="center"/>
    </xf>
    <xf numFmtId="0" fontId="9" fillId="2" borderId="10" xfId="0" applyFont="1" applyFill="1" applyBorder="1" applyAlignment="1">
      <alignment horizontal="left" vertical="center" wrapText="1"/>
    </xf>
    <xf numFmtId="41" fontId="9" fillId="2" borderId="10" xfId="0" applyNumberFormat="1" applyFont="1" applyFill="1" applyBorder="1" applyAlignment="1">
      <alignment horizontal="right" vertical="center"/>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center"/>
    </xf>
    <xf numFmtId="0" fontId="11" fillId="0" borderId="0" xfId="2" applyFont="1"/>
    <xf numFmtId="0" fontId="10" fillId="2" borderId="13" xfId="2" applyFont="1" applyFill="1" applyBorder="1" applyAlignment="1">
      <alignment horizontal="center" wrapText="1"/>
    </xf>
    <xf numFmtId="0" fontId="13" fillId="3" borderId="25" xfId="175" applyFont="1" applyFill="1" applyBorder="1" applyAlignment="1">
      <alignment horizontal="center" vertical="center"/>
    </xf>
    <xf numFmtId="0" fontId="16" fillId="4" borderId="28" xfId="175" applyFont="1" applyFill="1" applyBorder="1" applyAlignment="1">
      <alignment horizontal="center" vertical="center"/>
    </xf>
    <xf numFmtId="0" fontId="16" fillId="4" borderId="29" xfId="175" applyFont="1" applyFill="1" applyBorder="1" applyAlignment="1">
      <alignment horizontal="center" vertical="center"/>
    </xf>
    <xf numFmtId="0" fontId="16" fillId="4" borderId="30" xfId="175" applyFont="1" applyFill="1" applyBorder="1" applyAlignment="1">
      <alignment horizontal="center" vertical="center"/>
    </xf>
    <xf numFmtId="0" fontId="17" fillId="0" borderId="0" xfId="2" applyFont="1"/>
    <xf numFmtId="0" fontId="11" fillId="0" borderId="31" xfId="2" applyFont="1" applyBorder="1" applyAlignment="1">
      <alignment horizontal="center" vertical="center"/>
    </xf>
    <xf numFmtId="0" fontId="19" fillId="0" borderId="35" xfId="2" applyFont="1" applyBorder="1" applyAlignment="1">
      <alignment horizontal="center" vertical="center" wrapText="1"/>
    </xf>
    <xf numFmtId="0" fontId="18" fillId="0" borderId="0" xfId="2" applyFont="1"/>
    <xf numFmtId="0" fontId="11" fillId="2" borderId="0" xfId="2" applyFont="1" applyFill="1"/>
    <xf numFmtId="0" fontId="11" fillId="0" borderId="0" xfId="2" applyFont="1" applyAlignment="1">
      <alignment horizontal="center" vertical="center"/>
    </xf>
    <xf numFmtId="0" fontId="11" fillId="2" borderId="0" xfId="2" applyFont="1" applyFill="1" applyAlignment="1">
      <alignment wrapText="1"/>
    </xf>
    <xf numFmtId="167" fontId="11" fillId="0" borderId="0" xfId="2" applyNumberFormat="1" applyFont="1"/>
    <xf numFmtId="0" fontId="11" fillId="0" borderId="0" xfId="2" applyFont="1" applyAlignment="1">
      <alignment horizontal="left" vertical="center"/>
    </xf>
    <xf numFmtId="0" fontId="0" fillId="0" borderId="10" xfId="0" applyBorder="1"/>
    <xf numFmtId="41" fontId="9" fillId="2" borderId="10" xfId="0" applyNumberFormat="1" applyFont="1" applyFill="1" applyBorder="1" applyAlignment="1">
      <alignment horizontal="left" vertical="center" wrapText="1"/>
    </xf>
    <xf numFmtId="0" fontId="9" fillId="2" borderId="10" xfId="0" applyFont="1" applyFill="1" applyBorder="1" applyAlignment="1">
      <alignment vertical="center" wrapText="1"/>
    </xf>
    <xf numFmtId="0" fontId="18" fillId="0" borderId="36" xfId="0" applyFont="1" applyBorder="1" applyAlignment="1">
      <alignment horizontal="center" vertical="center"/>
    </xf>
    <xf numFmtId="0" fontId="18" fillId="6" borderId="38" xfId="0" applyFont="1" applyFill="1" applyBorder="1" applyAlignment="1">
      <alignment horizontal="center" vertical="center"/>
    </xf>
    <xf numFmtId="0" fontId="19" fillId="6" borderId="39" xfId="0" applyFont="1" applyFill="1" applyBorder="1" applyAlignment="1">
      <alignment horizontal="center" vertical="center"/>
    </xf>
    <xf numFmtId="3" fontId="19" fillId="6" borderId="39" xfId="0" applyNumberFormat="1" applyFont="1" applyFill="1" applyBorder="1" applyAlignment="1">
      <alignment horizontal="right" vertical="center"/>
    </xf>
    <xf numFmtId="0" fontId="19" fillId="6" borderId="40" xfId="0" applyFont="1" applyFill="1" applyBorder="1" applyAlignment="1">
      <alignment horizontal="center" vertical="center"/>
    </xf>
    <xf numFmtId="0" fontId="19" fillId="2" borderId="39" xfId="2" applyFont="1" applyFill="1" applyBorder="1" applyAlignment="1">
      <alignment horizontal="center" vertical="center"/>
    </xf>
    <xf numFmtId="3" fontId="19" fillId="2" borderId="39" xfId="2" applyNumberFormat="1" applyFont="1" applyFill="1" applyBorder="1" applyAlignment="1">
      <alignment horizontal="right" vertical="center"/>
    </xf>
    <xf numFmtId="168" fontId="19" fillId="2" borderId="39" xfId="2" applyNumberFormat="1" applyFont="1" applyFill="1" applyBorder="1" applyAlignment="1">
      <alignment horizontal="center" vertical="center"/>
    </xf>
    <xf numFmtId="0" fontId="18" fillId="2" borderId="39" xfId="2" applyFont="1" applyFill="1" applyBorder="1"/>
    <xf numFmtId="0" fontId="18" fillId="2" borderId="41" xfId="2" applyFont="1" applyFill="1" applyBorder="1"/>
    <xf numFmtId="0" fontId="18" fillId="2" borderId="42" xfId="2" applyFont="1" applyFill="1" applyBorder="1"/>
    <xf numFmtId="0" fontId="9" fillId="2" borderId="10" xfId="0" applyFont="1" applyFill="1" applyBorder="1" applyAlignment="1">
      <alignment vertical="center"/>
    </xf>
    <xf numFmtId="0" fontId="28" fillId="0" borderId="10" xfId="0" applyFont="1" applyBorder="1" applyAlignment="1">
      <alignment horizontal="center"/>
    </xf>
    <xf numFmtId="0" fontId="29" fillId="0" borderId="0" xfId="0" applyFont="1"/>
    <xf numFmtId="0" fontId="8" fillId="8" borderId="10" xfId="0" applyFont="1" applyFill="1" applyBorder="1"/>
    <xf numFmtId="0" fontId="8" fillId="6" borderId="10" xfId="0" applyFont="1" applyFill="1" applyBorder="1"/>
    <xf numFmtId="0" fontId="8" fillId="3" borderId="10" xfId="0" applyFont="1" applyFill="1" applyBorder="1"/>
    <xf numFmtId="0" fontId="8" fillId="4" borderId="10" xfId="0" applyFont="1" applyFill="1" applyBorder="1"/>
    <xf numFmtId="0" fontId="28" fillId="8" borderId="10" xfId="0" applyFont="1" applyFill="1" applyBorder="1" applyAlignment="1">
      <alignment horizontal="center"/>
    </xf>
    <xf numFmtId="0" fontId="28" fillId="6" borderId="10" xfId="0" applyFont="1" applyFill="1" applyBorder="1" applyAlignment="1">
      <alignment horizontal="center"/>
    </xf>
    <xf numFmtId="0" fontId="28" fillId="4" borderId="10" xfId="0" applyFont="1" applyFill="1" applyBorder="1" applyAlignment="1">
      <alignment horizontal="center"/>
    </xf>
    <xf numFmtId="3" fontId="8" fillId="0" borderId="10" xfId="0" applyNumberFormat="1" applyFont="1" applyBorder="1" applyAlignment="1">
      <alignment vertical="center"/>
    </xf>
    <xf numFmtId="3" fontId="8" fillId="3" borderId="10" xfId="0" applyNumberFormat="1" applyFont="1" applyFill="1" applyBorder="1"/>
    <xf numFmtId="41" fontId="8" fillId="4" borderId="10" xfId="0" applyNumberFormat="1" applyFont="1" applyFill="1" applyBorder="1"/>
    <xf numFmtId="0" fontId="8" fillId="0" borderId="10" xfId="0" applyFont="1" applyBorder="1" applyAlignment="1">
      <alignment vertical="center"/>
    </xf>
    <xf numFmtId="0" fontId="8" fillId="0" borderId="10" xfId="0" applyFont="1" applyBorder="1" applyAlignment="1">
      <alignment horizontal="center" vertical="center"/>
    </xf>
    <xf numFmtId="0" fontId="8" fillId="0" borderId="10" xfId="0" applyFont="1" applyBorder="1" applyAlignment="1">
      <alignment vertical="center" wrapText="1"/>
    </xf>
    <xf numFmtId="0" fontId="8" fillId="0" borderId="10" xfId="0" applyFont="1" applyBorder="1" applyAlignment="1">
      <alignment horizontal="center" vertical="center" wrapText="1"/>
    </xf>
    <xf numFmtId="0" fontId="8" fillId="0" borderId="10" xfId="0" quotePrefix="1" applyFont="1" applyBorder="1" applyAlignment="1">
      <alignment horizontal="center" vertical="center"/>
    </xf>
    <xf numFmtId="9" fontId="8" fillId="0" borderId="10" xfId="0" applyNumberFormat="1" applyFont="1" applyBorder="1" applyAlignment="1">
      <alignment horizontal="center" vertical="center"/>
    </xf>
    <xf numFmtId="0" fontId="28" fillId="0" borderId="10" xfId="0" applyFont="1" applyBorder="1" applyAlignment="1">
      <alignment horizontal="right"/>
    </xf>
    <xf numFmtId="3" fontId="8" fillId="6" borderId="10" xfId="0" applyNumberFormat="1" applyFont="1" applyFill="1" applyBorder="1"/>
    <xf numFmtId="0" fontId="28" fillId="3" borderId="10" xfId="0" applyFont="1" applyFill="1" applyBorder="1" applyAlignment="1">
      <alignment horizontal="center" vertical="center"/>
    </xf>
    <xf numFmtId="0" fontId="8" fillId="8" borderId="10" xfId="0" applyFont="1" applyFill="1" applyBorder="1" applyAlignment="1">
      <alignment horizontal="left" vertical="center" wrapText="1"/>
    </xf>
    <xf numFmtId="9" fontId="8" fillId="8" borderId="10" xfId="0" applyNumberFormat="1" applyFont="1" applyFill="1" applyBorder="1" applyAlignment="1">
      <alignment horizontal="center" vertical="center"/>
    </xf>
    <xf numFmtId="0" fontId="8" fillId="3" borderId="10" xfId="0" applyFont="1" applyFill="1" applyBorder="1" applyAlignment="1">
      <alignment horizontal="left" vertical="center" wrapText="1"/>
    </xf>
    <xf numFmtId="9" fontId="8" fillId="3" borderId="10" xfId="0" applyNumberFormat="1" applyFont="1" applyFill="1" applyBorder="1" applyAlignment="1">
      <alignment horizontal="center" vertical="center"/>
    </xf>
    <xf numFmtId="0" fontId="8" fillId="6" borderId="10" xfId="0" applyFont="1" applyFill="1" applyBorder="1" applyAlignment="1">
      <alignment horizontal="left" vertical="center" wrapText="1"/>
    </xf>
    <xf numFmtId="9" fontId="8" fillId="6" borderId="10" xfId="0" applyNumberFormat="1" applyFont="1" applyFill="1" applyBorder="1" applyAlignment="1">
      <alignment horizontal="center" vertical="center"/>
    </xf>
    <xf numFmtId="3" fontId="28" fillId="8" borderId="10" xfId="0" applyNumberFormat="1" applyFont="1" applyFill="1" applyBorder="1" applyAlignment="1">
      <alignment horizontal="center" vertical="center"/>
    </xf>
    <xf numFmtId="3" fontId="28" fillId="6" borderId="10" xfId="0" applyNumberFormat="1" applyFont="1" applyFill="1" applyBorder="1" applyAlignment="1">
      <alignment horizontal="center" vertical="center"/>
    </xf>
    <xf numFmtId="3" fontId="28" fillId="3" borderId="10" xfId="0" applyNumberFormat="1" applyFont="1" applyFill="1" applyBorder="1" applyAlignment="1">
      <alignment horizontal="center" vertical="center"/>
    </xf>
    <xf numFmtId="41" fontId="7" fillId="4" borderId="10" xfId="0" applyNumberFormat="1" applyFont="1" applyFill="1" applyBorder="1" applyAlignment="1">
      <alignment horizontal="right" vertical="center"/>
    </xf>
    <xf numFmtId="171" fontId="0" fillId="0" borderId="0" xfId="0" applyNumberFormat="1"/>
    <xf numFmtId="41" fontId="34" fillId="2" borderId="10" xfId="0" applyNumberFormat="1" applyFont="1" applyFill="1" applyBorder="1" applyAlignment="1">
      <alignment horizontal="center" vertical="center" wrapText="1"/>
    </xf>
    <xf numFmtId="2" fontId="35" fillId="2" borderId="10" xfId="0" applyNumberFormat="1" applyFont="1" applyFill="1" applyBorder="1" applyAlignment="1">
      <alignment horizontal="center" vertical="center"/>
    </xf>
    <xf numFmtId="41" fontId="21" fillId="2" borderId="10" xfId="0" applyNumberFormat="1" applyFont="1" applyFill="1" applyBorder="1" applyAlignment="1">
      <alignment horizontal="center" vertical="center" wrapText="1"/>
    </xf>
    <xf numFmtId="0" fontId="7" fillId="2" borderId="51" xfId="0" applyFont="1" applyFill="1" applyBorder="1" applyAlignment="1">
      <alignment horizontal="center" vertical="center"/>
    </xf>
    <xf numFmtId="49" fontId="9" fillId="2" borderId="50" xfId="0" applyNumberFormat="1" applyFont="1" applyFill="1" applyBorder="1" applyAlignment="1">
      <alignment horizontal="center" vertical="center"/>
    </xf>
    <xf numFmtId="0" fontId="9" fillId="2" borderId="50" xfId="0" applyFont="1" applyFill="1" applyBorder="1" applyAlignment="1">
      <alignment horizontal="center" vertical="center"/>
    </xf>
    <xf numFmtId="49" fontId="7" fillId="2" borderId="50" xfId="0" applyNumberFormat="1" applyFont="1" applyFill="1" applyBorder="1" applyAlignment="1">
      <alignment horizontal="center" vertical="center"/>
    </xf>
    <xf numFmtId="0" fontId="9" fillId="2" borderId="50" xfId="0" quotePrefix="1" applyFont="1" applyFill="1" applyBorder="1" applyAlignment="1">
      <alignment horizontal="center" vertical="center"/>
    </xf>
    <xf numFmtId="41" fontId="36" fillId="2" borderId="10" xfId="0" applyNumberFormat="1" applyFont="1" applyFill="1" applyBorder="1" applyAlignment="1">
      <alignment vertical="center"/>
    </xf>
    <xf numFmtId="43" fontId="38" fillId="2" borderId="10" xfId="0" applyNumberFormat="1" applyFont="1" applyFill="1" applyBorder="1" applyAlignment="1">
      <alignment vertical="center" wrapText="1"/>
    </xf>
    <xf numFmtId="49" fontId="9" fillId="2" borderId="50" xfId="2" applyNumberFormat="1" applyFont="1" applyFill="1" applyBorder="1" applyAlignment="1">
      <alignment horizontal="center" vertical="center"/>
    </xf>
    <xf numFmtId="49" fontId="9" fillId="2" borderId="50" xfId="2" applyNumberFormat="1" applyFont="1" applyFill="1" applyBorder="1" applyAlignment="1">
      <alignment horizontal="center" vertical="top"/>
    </xf>
    <xf numFmtId="41" fontId="7" fillId="2" borderId="10" xfId="2" applyNumberFormat="1" applyFont="1" applyFill="1" applyBorder="1" applyAlignment="1">
      <alignment horizontal="right" vertical="center"/>
    </xf>
    <xf numFmtId="49" fontId="9" fillId="2" borderId="52" xfId="2" applyNumberFormat="1" applyFont="1" applyFill="1" applyBorder="1" applyAlignment="1">
      <alignment horizontal="center" vertical="top"/>
    </xf>
    <xf numFmtId="49" fontId="9" fillId="2" borderId="52" xfId="2" applyNumberFormat="1" applyFont="1" applyFill="1" applyBorder="1" applyAlignment="1">
      <alignment horizontal="center" vertical="center"/>
    </xf>
    <xf numFmtId="49" fontId="9" fillId="2" borderId="53" xfId="2" applyNumberFormat="1" applyFont="1" applyFill="1" applyBorder="1" applyAlignment="1">
      <alignment horizontal="center" vertical="center"/>
    </xf>
    <xf numFmtId="43" fontId="39" fillId="2" borderId="10" xfId="0" applyNumberFormat="1" applyFont="1" applyFill="1" applyBorder="1" applyAlignment="1">
      <alignment vertical="center" wrapText="1"/>
    </xf>
    <xf numFmtId="43" fontId="9" fillId="2" borderId="10" xfId="0" applyNumberFormat="1" applyFont="1" applyFill="1" applyBorder="1" applyAlignment="1">
      <alignment vertical="center" wrapText="1"/>
    </xf>
    <xf numFmtId="43" fontId="40" fillId="2" borderId="10" xfId="0" applyNumberFormat="1" applyFont="1" applyFill="1" applyBorder="1" applyAlignment="1">
      <alignment vertical="center" wrapText="1"/>
    </xf>
    <xf numFmtId="0" fontId="38" fillId="2" borderId="10" xfId="0" applyFont="1" applyFill="1" applyBorder="1" applyAlignment="1">
      <alignment horizontal="left" vertical="center" wrapText="1"/>
    </xf>
    <xf numFmtId="41" fontId="46" fillId="2" borderId="10" xfId="0" applyNumberFormat="1" applyFont="1" applyFill="1" applyBorder="1" applyAlignment="1">
      <alignment horizontal="right" vertical="center"/>
    </xf>
    <xf numFmtId="0" fontId="42" fillId="0" borderId="34" xfId="0" applyFont="1" applyBorder="1" applyAlignment="1">
      <alignment vertical="center" wrapText="1"/>
    </xf>
    <xf numFmtId="0" fontId="42" fillId="2" borderId="34" xfId="0" applyFont="1" applyFill="1" applyBorder="1" applyAlignment="1">
      <alignment horizontal="justify" vertical="center" wrapText="1"/>
    </xf>
    <xf numFmtId="2" fontId="42" fillId="2" borderId="54" xfId="0" applyNumberFormat="1" applyFont="1" applyFill="1" applyBorder="1" applyAlignment="1">
      <alignment horizontal="center" vertical="center"/>
    </xf>
    <xf numFmtId="2" fontId="42" fillId="0" borderId="54" xfId="0" applyNumberFormat="1" applyFont="1" applyBorder="1" applyAlignment="1">
      <alignment vertical="center" wrapText="1"/>
    </xf>
    <xf numFmtId="2" fontId="42" fillId="0" borderId="34" xfId="0" applyNumberFormat="1" applyFont="1" applyBorder="1" applyAlignment="1">
      <alignment vertical="center" wrapText="1"/>
    </xf>
    <xf numFmtId="2" fontId="42" fillId="2" borderId="34" xfId="0" applyNumberFormat="1" applyFont="1" applyFill="1" applyBorder="1" applyAlignment="1">
      <alignment horizontal="center" vertical="center"/>
    </xf>
    <xf numFmtId="0" fontId="42" fillId="2" borderId="55" xfId="0" applyFont="1" applyFill="1" applyBorder="1" applyAlignment="1">
      <alignment vertical="center" wrapText="1"/>
    </xf>
    <xf numFmtId="0" fontId="42" fillId="0" borderId="32" xfId="0" applyFont="1" applyBorder="1" applyAlignment="1">
      <alignment vertical="center" wrapText="1"/>
    </xf>
    <xf numFmtId="0" fontId="48" fillId="0" borderId="34" xfId="0" applyFont="1" applyBorder="1" applyAlignment="1">
      <alignment vertical="center" wrapText="1"/>
    </xf>
    <xf numFmtId="0" fontId="42" fillId="2" borderId="54" xfId="0" applyFont="1" applyFill="1" applyBorder="1" applyAlignment="1">
      <alignment horizontal="justify" vertical="center" wrapText="1"/>
    </xf>
    <xf numFmtId="2" fontId="48" fillId="0" borderId="54" xfId="0" applyNumberFormat="1" applyFont="1" applyBorder="1" applyAlignment="1">
      <alignment vertical="center" wrapText="1"/>
    </xf>
    <xf numFmtId="0" fontId="48" fillId="2" borderId="54" xfId="0" applyFont="1" applyFill="1" applyBorder="1" applyAlignment="1">
      <alignment horizontal="justify" vertical="center" wrapText="1"/>
    </xf>
    <xf numFmtId="0" fontId="48" fillId="2" borderId="34" xfId="0" applyFont="1" applyFill="1" applyBorder="1" applyAlignment="1">
      <alignment horizontal="justify" vertical="center" wrapText="1"/>
    </xf>
    <xf numFmtId="0" fontId="49" fillId="0" borderId="0" xfId="0" applyFont="1"/>
    <xf numFmtId="2" fontId="8" fillId="0" borderId="10" xfId="0" applyNumberFormat="1" applyFont="1" applyBorder="1" applyAlignment="1">
      <alignment horizontal="center" vertical="center"/>
    </xf>
    <xf numFmtId="2" fontId="42" fillId="0" borderId="10" xfId="0" applyNumberFormat="1" applyFont="1" applyBorder="1" applyAlignment="1">
      <alignment vertical="center" wrapText="1"/>
    </xf>
    <xf numFmtId="0" fontId="42" fillId="0" borderId="34" xfId="0" applyFont="1" applyBorder="1" applyAlignment="1">
      <alignment horizontal="left" vertical="center" wrapText="1"/>
    </xf>
    <xf numFmtId="0" fontId="42" fillId="2" borderId="34" xfId="0" applyFont="1" applyFill="1" applyBorder="1" applyAlignment="1">
      <alignment horizontal="left" vertical="center" wrapText="1"/>
    </xf>
    <xf numFmtId="2" fontId="42" fillId="0" borderId="32" xfId="0" applyNumberFormat="1" applyFont="1" applyBorder="1" applyAlignment="1">
      <alignment vertical="center" wrapText="1"/>
    </xf>
    <xf numFmtId="0" fontId="42" fillId="2" borderId="32" xfId="0" applyFont="1" applyFill="1" applyBorder="1" applyAlignment="1">
      <alignment horizontal="justify" vertical="center" wrapText="1"/>
    </xf>
    <xf numFmtId="0" fontId="51" fillId="0" borderId="0" xfId="0" applyFont="1"/>
    <xf numFmtId="3" fontId="52" fillId="0" borderId="10" xfId="0" applyNumberFormat="1" applyFont="1" applyBorder="1" applyAlignment="1">
      <alignment vertical="center"/>
    </xf>
    <xf numFmtId="0" fontId="53" fillId="0" borderId="0" xfId="0" applyFont="1"/>
    <xf numFmtId="41" fontId="44" fillId="2" borderId="10" xfId="0" applyNumberFormat="1" applyFont="1" applyFill="1" applyBorder="1" applyAlignment="1">
      <alignment vertical="center"/>
    </xf>
    <xf numFmtId="9" fontId="52" fillId="0" borderId="10" xfId="0" applyNumberFormat="1" applyFont="1" applyBorder="1" applyAlignment="1">
      <alignment horizontal="center" vertical="center"/>
    </xf>
    <xf numFmtId="9" fontId="48" fillId="2" borderId="54" xfId="0" applyNumberFormat="1" applyFont="1" applyFill="1" applyBorder="1" applyAlignment="1">
      <alignment horizontal="center" vertical="center"/>
    </xf>
    <xf numFmtId="9" fontId="28" fillId="0" borderId="10" xfId="0" applyNumberFormat="1" applyFont="1" applyBorder="1" applyAlignment="1">
      <alignment horizontal="center" vertical="center"/>
    </xf>
    <xf numFmtId="0" fontId="28" fillId="0" borderId="3" xfId="0" applyFont="1" applyBorder="1" applyAlignment="1">
      <alignment horizontal="right"/>
    </xf>
    <xf numFmtId="0" fontId="8" fillId="8" borderId="3" xfId="0" applyFont="1" applyFill="1" applyBorder="1" applyAlignment="1">
      <alignment horizontal="center"/>
    </xf>
    <xf numFmtId="0" fontId="8" fillId="8" borderId="3" xfId="0" applyFont="1" applyFill="1" applyBorder="1"/>
    <xf numFmtId="0" fontId="28" fillId="6" borderId="3" xfId="0" applyFont="1" applyFill="1" applyBorder="1" applyAlignment="1">
      <alignment horizontal="center"/>
    </xf>
    <xf numFmtId="0" fontId="8" fillId="6" borderId="3" xfId="0" applyFont="1" applyFill="1" applyBorder="1"/>
    <xf numFmtId="0" fontId="28" fillId="3" borderId="3" xfId="0" applyFont="1" applyFill="1" applyBorder="1" applyAlignment="1">
      <alignment horizontal="center" vertical="center"/>
    </xf>
    <xf numFmtId="0" fontId="8" fillId="3" borderId="3" xfId="0" applyFont="1" applyFill="1" applyBorder="1"/>
    <xf numFmtId="0" fontId="28" fillId="4" borderId="3" xfId="0" applyFont="1" applyFill="1" applyBorder="1" applyAlignment="1">
      <alignment horizontal="center"/>
    </xf>
    <xf numFmtId="0" fontId="8" fillId="4" borderId="3" xfId="0" applyFont="1" applyFill="1" applyBorder="1"/>
    <xf numFmtId="0" fontId="8" fillId="0" borderId="10" xfId="0" applyFont="1" applyBorder="1" applyAlignment="1">
      <alignment horizontal="right"/>
    </xf>
    <xf numFmtId="3" fontId="8" fillId="0" borderId="10" xfId="0" applyNumberFormat="1" applyFont="1" applyBorder="1" applyAlignment="1">
      <alignment horizontal="right" vertical="center"/>
    </xf>
    <xf numFmtId="3" fontId="55" fillId="0" borderId="10" xfId="0" applyNumberFormat="1" applyFont="1" applyBorder="1" applyAlignment="1">
      <alignment horizontal="right" vertical="center"/>
    </xf>
    <xf numFmtId="3" fontId="56" fillId="0" borderId="10" xfId="0" applyNumberFormat="1" applyFont="1" applyBorder="1" applyAlignment="1">
      <alignment horizontal="right" vertical="center"/>
    </xf>
    <xf numFmtId="3" fontId="54" fillId="0" borderId="10" xfId="0" applyNumberFormat="1" applyFont="1" applyBorder="1" applyAlignment="1">
      <alignment horizontal="right" vertical="center"/>
    </xf>
    <xf numFmtId="3" fontId="0" fillId="0" borderId="0" xfId="0" applyNumberFormat="1"/>
    <xf numFmtId="3" fontId="28" fillId="0" borderId="10" xfId="0" applyNumberFormat="1" applyFont="1" applyBorder="1" applyAlignment="1">
      <alignment horizontal="center"/>
    </xf>
    <xf numFmtId="3" fontId="8" fillId="6" borderId="3" xfId="0" applyNumberFormat="1" applyFont="1" applyFill="1" applyBorder="1"/>
    <xf numFmtId="3" fontId="8" fillId="8" borderId="10" xfId="0" applyNumberFormat="1" applyFont="1" applyFill="1" applyBorder="1"/>
    <xf numFmtId="3" fontId="8" fillId="8" borderId="3" xfId="0" applyNumberFormat="1" applyFont="1" applyFill="1" applyBorder="1"/>
    <xf numFmtId="3" fontId="28" fillId="0" borderId="10" xfId="0" applyNumberFormat="1" applyFont="1" applyBorder="1" applyAlignment="1">
      <alignment vertical="center"/>
    </xf>
    <xf numFmtId="0" fontId="57" fillId="2" borderId="34" xfId="0" applyFont="1" applyFill="1" applyBorder="1" applyAlignment="1">
      <alignment horizontal="justify" vertical="center" wrapText="1"/>
    </xf>
    <xf numFmtId="49" fontId="7" fillId="2" borderId="10" xfId="0" quotePrefix="1" applyNumberFormat="1" applyFont="1" applyFill="1" applyBorder="1" applyAlignment="1">
      <alignment horizontal="center" vertical="center"/>
    </xf>
    <xf numFmtId="0" fontId="57" fillId="2" borderId="3" xfId="0" applyFont="1" applyFill="1" applyBorder="1" applyAlignment="1">
      <alignment vertical="center" wrapText="1"/>
    </xf>
    <xf numFmtId="3" fontId="54" fillId="0" borderId="3" xfId="0" applyNumberFormat="1" applyFont="1" applyBorder="1" applyAlignment="1">
      <alignment horizontal="right" vertical="center"/>
    </xf>
    <xf numFmtId="3" fontId="54" fillId="0" borderId="7" xfId="0" applyNumberFormat="1" applyFont="1" applyBorder="1" applyAlignment="1">
      <alignment horizontal="right" vertical="center"/>
    </xf>
    <xf numFmtId="9" fontId="47" fillId="0" borderId="10" xfId="0" applyNumberFormat="1" applyFont="1" applyBorder="1" applyAlignment="1">
      <alignment horizontal="center" vertical="center"/>
    </xf>
    <xf numFmtId="3" fontId="47" fillId="0" borderId="10" xfId="0" applyNumberFormat="1" applyFont="1" applyBorder="1" applyAlignment="1">
      <alignment horizontal="right" vertical="center"/>
    </xf>
    <xf numFmtId="41" fontId="47" fillId="2" borderId="10" xfId="0" applyNumberFormat="1" applyFont="1" applyFill="1" applyBorder="1" applyAlignment="1">
      <alignment vertical="center"/>
    </xf>
    <xf numFmtId="0" fontId="41" fillId="0" borderId="10" xfId="0" applyFont="1" applyBorder="1" applyAlignment="1">
      <alignment horizontal="center" vertical="center"/>
    </xf>
    <xf numFmtId="3" fontId="41" fillId="0" borderId="10" xfId="0" applyNumberFormat="1" applyFont="1" applyBorder="1" applyAlignment="1">
      <alignment horizontal="right" vertical="center"/>
    </xf>
    <xf numFmtId="0" fontId="41" fillId="0" borderId="10" xfId="0" applyFont="1" applyBorder="1" applyAlignment="1">
      <alignment horizontal="left" vertical="center" wrapText="1"/>
    </xf>
    <xf numFmtId="49" fontId="58" fillId="2" borderId="4" xfId="0" applyNumberFormat="1" applyFont="1" applyFill="1" applyBorder="1" applyAlignment="1">
      <alignment horizontal="center" vertical="center"/>
    </xf>
    <xf numFmtId="0" fontId="57" fillId="2" borderId="10" xfId="0" applyFont="1" applyFill="1" applyBorder="1" applyAlignment="1">
      <alignment vertical="center" wrapText="1"/>
    </xf>
    <xf numFmtId="0" fontId="57" fillId="2" borderId="32" xfId="0" applyFont="1" applyFill="1" applyBorder="1" applyAlignment="1">
      <alignment horizontal="justify" vertical="center" wrapText="1"/>
    </xf>
    <xf numFmtId="0" fontId="42" fillId="0" borderId="10" xfId="0" applyFont="1" applyBorder="1" applyAlignment="1">
      <alignment vertical="center" wrapText="1"/>
    </xf>
    <xf numFmtId="0" fontId="41" fillId="2" borderId="10" xfId="0" applyFont="1" applyFill="1" applyBorder="1" applyAlignment="1">
      <alignment horizontal="left" vertical="center" wrapText="1"/>
    </xf>
    <xf numFmtId="0" fontId="41" fillId="0" borderId="10" xfId="0" applyFont="1" applyBorder="1" applyAlignment="1">
      <alignment vertical="center" wrapText="1"/>
    </xf>
    <xf numFmtId="3" fontId="41" fillId="0" borderId="10" xfId="0" applyNumberFormat="1" applyFont="1" applyBorder="1" applyAlignment="1">
      <alignment horizontal="center" vertical="center"/>
    </xf>
    <xf numFmtId="0" fontId="9" fillId="0" borderId="0" xfId="0" applyFont="1"/>
    <xf numFmtId="0" fontId="9" fillId="0" borderId="0" xfId="0" applyFont="1" applyAlignment="1">
      <alignment horizontal="left"/>
    </xf>
    <xf numFmtId="169" fontId="24" fillId="0" borderId="45" xfId="193" applyNumberFormat="1" applyFont="1" applyBorder="1" applyAlignment="1">
      <alignment horizontal="center" vertical="center" wrapText="1"/>
    </xf>
    <xf numFmtId="2" fontId="43" fillId="2" borderId="10" xfId="0" applyNumberFormat="1" applyFont="1" applyFill="1" applyBorder="1" applyAlignment="1">
      <alignment vertical="center" wrapText="1"/>
    </xf>
    <xf numFmtId="169" fontId="24" fillId="0" borderId="45" xfId="193" applyNumberFormat="1" applyFont="1" applyBorder="1" applyAlignment="1">
      <alignment vertical="center" wrapText="1"/>
    </xf>
    <xf numFmtId="169" fontId="24" fillId="0" borderId="47" xfId="193" quotePrefix="1" applyNumberFormat="1" applyFont="1" applyBorder="1" applyAlignment="1">
      <alignment vertical="center" wrapText="1"/>
    </xf>
    <xf numFmtId="0" fontId="9" fillId="2" borderId="10" xfId="0" applyFont="1" applyFill="1" applyBorder="1"/>
    <xf numFmtId="2" fontId="59" fillId="2" borderId="54" xfId="0" applyNumberFormat="1" applyFont="1" applyFill="1" applyBorder="1" applyAlignment="1">
      <alignment vertical="center" wrapText="1"/>
    </xf>
    <xf numFmtId="2" fontId="59" fillId="2" borderId="10" xfId="0" applyNumberFormat="1" applyFont="1" applyFill="1" applyBorder="1" applyAlignment="1">
      <alignment vertical="center" wrapText="1"/>
    </xf>
    <xf numFmtId="49" fontId="5" fillId="13" borderId="4" xfId="0" applyNumberFormat="1" applyFont="1" applyFill="1" applyBorder="1" applyAlignment="1">
      <alignment horizontal="center" vertical="center" wrapText="1"/>
    </xf>
    <xf numFmtId="49" fontId="5" fillId="13" borderId="10" xfId="0" applyNumberFormat="1" applyFont="1" applyFill="1" applyBorder="1" applyAlignment="1">
      <alignment horizontal="center" vertical="center" wrapText="1"/>
    </xf>
    <xf numFmtId="0" fontId="42" fillId="0" borderId="10" xfId="0" applyFont="1" applyBorder="1" applyAlignment="1">
      <alignment horizontal="left" vertical="center" wrapText="1"/>
    </xf>
    <xf numFmtId="3" fontId="57" fillId="2" borderId="10" xfId="0" applyNumberFormat="1" applyFont="1" applyFill="1" applyBorder="1" applyAlignment="1">
      <alignment vertical="center" wrapText="1"/>
    </xf>
    <xf numFmtId="3" fontId="41" fillId="0" borderId="10" xfId="0" applyNumberFormat="1" applyFont="1" applyBorder="1" applyAlignment="1">
      <alignment vertical="center"/>
    </xf>
    <xf numFmtId="3" fontId="48" fillId="0" borderId="10" xfId="0" applyNumberFormat="1" applyFont="1" applyBorder="1" applyAlignment="1">
      <alignment vertical="center" wrapText="1"/>
    </xf>
    <xf numFmtId="3" fontId="9" fillId="2" borderId="10" xfId="0" applyNumberFormat="1" applyFont="1" applyFill="1" applyBorder="1" applyAlignment="1">
      <alignment horizontal="left" vertical="center" wrapText="1"/>
    </xf>
    <xf numFmtId="3" fontId="28" fillId="0" borderId="10" xfId="0" applyNumberFormat="1" applyFont="1" applyBorder="1" applyAlignment="1">
      <alignment horizontal="right"/>
    </xf>
    <xf numFmtId="3" fontId="8" fillId="0" borderId="10" xfId="0" applyNumberFormat="1" applyFont="1" applyBorder="1" applyAlignment="1">
      <alignment horizontal="right"/>
    </xf>
    <xf numFmtId="0" fontId="42" fillId="0" borderId="10" xfId="0" applyFont="1" applyBorder="1" applyAlignment="1">
      <alignment horizontal="center" vertical="center" wrapText="1"/>
    </xf>
    <xf numFmtId="0" fontId="41" fillId="2" borderId="10" xfId="0" applyFont="1" applyFill="1" applyBorder="1" applyAlignment="1">
      <alignment horizontal="center" vertical="center" wrapText="1"/>
    </xf>
    <xf numFmtId="9" fontId="57" fillId="2" borderId="10" xfId="0" applyNumberFormat="1" applyFont="1" applyFill="1" applyBorder="1" applyAlignment="1">
      <alignment horizontal="center" vertical="center" wrapText="1"/>
    </xf>
    <xf numFmtId="9" fontId="48" fillId="0" borderId="10" xfId="0" applyNumberFormat="1" applyFont="1" applyBorder="1" applyAlignment="1">
      <alignment horizontal="center" vertical="center" wrapText="1"/>
    </xf>
    <xf numFmtId="3" fontId="48" fillId="0" borderId="10" xfId="0" applyNumberFormat="1" applyFont="1" applyBorder="1" applyAlignment="1">
      <alignment horizontal="center" vertical="center" wrapText="1"/>
    </xf>
    <xf numFmtId="0" fontId="9" fillId="2" borderId="5" xfId="0" applyFont="1" applyFill="1" applyBorder="1" applyAlignment="1">
      <alignment horizontal="left" vertical="center" wrapText="1"/>
    </xf>
    <xf numFmtId="0" fontId="58" fillId="0" borderId="10" xfId="0" applyFont="1" applyBorder="1" applyAlignment="1">
      <alignment vertical="center" wrapText="1"/>
    </xf>
    <xf numFmtId="0" fontId="58" fillId="0" borderId="10" xfId="0" applyFont="1" applyBorder="1" applyAlignment="1">
      <alignment horizontal="center" vertical="center" wrapText="1"/>
    </xf>
    <xf numFmtId="0" fontId="41" fillId="0" borderId="10" xfId="0" applyFont="1" applyBorder="1" applyAlignment="1">
      <alignment wrapText="1"/>
    </xf>
    <xf numFmtId="0" fontId="58" fillId="0" borderId="10" xfId="0" applyFont="1" applyBorder="1" applyAlignment="1">
      <alignment wrapText="1"/>
    </xf>
    <xf numFmtId="0" fontId="58" fillId="0" borderId="10" xfId="0" applyFont="1" applyBorder="1" applyAlignment="1">
      <alignment horizontal="left" vertical="center" wrapText="1"/>
    </xf>
    <xf numFmtId="2" fontId="42" fillId="2" borderId="10" xfId="0" applyNumberFormat="1" applyFont="1" applyFill="1" applyBorder="1" applyAlignment="1">
      <alignment horizontal="center" vertical="center"/>
    </xf>
    <xf numFmtId="0" fontId="57" fillId="0" borderId="10" xfId="0" applyFont="1" applyBorder="1" applyAlignment="1">
      <alignment horizontal="left" vertical="top" wrapText="1"/>
    </xf>
    <xf numFmtId="0" fontId="57" fillId="0" borderId="10" xfId="0" applyFont="1" applyBorder="1" applyAlignment="1">
      <alignment horizontal="left" vertical="center" wrapText="1"/>
    </xf>
    <xf numFmtId="0" fontId="42" fillId="0" borderId="10" xfId="0" applyFont="1" applyBorder="1" applyAlignment="1">
      <alignment horizontal="left" vertical="top" wrapText="1"/>
    </xf>
    <xf numFmtId="9" fontId="57" fillId="0" borderId="10" xfId="0" applyNumberFormat="1" applyFont="1" applyBorder="1" applyAlignment="1">
      <alignment horizontal="center" vertical="center" wrapText="1"/>
    </xf>
    <xf numFmtId="43" fontId="58" fillId="2" borderId="10" xfId="0" applyNumberFormat="1" applyFont="1" applyFill="1" applyBorder="1" applyAlignment="1">
      <alignment vertical="center" wrapText="1"/>
    </xf>
    <xf numFmtId="0" fontId="58" fillId="0" borderId="57" xfId="0" applyFont="1" applyBorder="1" applyAlignment="1">
      <alignment vertical="center" wrapText="1"/>
    </xf>
    <xf numFmtId="0" fontId="57" fillId="0" borderId="3" xfId="0" applyFont="1" applyBorder="1" applyAlignment="1">
      <alignment horizontal="left" vertical="top" wrapText="1"/>
    </xf>
    <xf numFmtId="0" fontId="58" fillId="0" borderId="60" xfId="0" applyFont="1" applyBorder="1" applyAlignment="1">
      <alignment horizontal="center" vertical="center" wrapText="1"/>
    </xf>
    <xf numFmtId="43" fontId="41" fillId="2" borderId="10" xfId="0" applyNumberFormat="1" applyFont="1" applyFill="1" applyBorder="1" applyAlignment="1">
      <alignment vertical="top" wrapText="1"/>
    </xf>
    <xf numFmtId="0" fontId="41" fillId="0" borderId="10" xfId="0" applyFont="1" applyBorder="1" applyAlignment="1">
      <alignment horizontal="center" vertical="center" wrapText="1"/>
    </xf>
    <xf numFmtId="43" fontId="41" fillId="2" borderId="10" xfId="0" applyNumberFormat="1" applyFont="1" applyFill="1" applyBorder="1" applyAlignment="1">
      <alignment vertical="center" wrapText="1"/>
    </xf>
    <xf numFmtId="0" fontId="42" fillId="2" borderId="10" xfId="0" applyFont="1" applyFill="1" applyBorder="1" applyAlignment="1">
      <alignment horizontal="left" vertical="center" wrapText="1"/>
    </xf>
    <xf numFmtId="0" fontId="41" fillId="0" borderId="59" xfId="0" applyFont="1" applyBorder="1" applyAlignment="1">
      <alignment vertical="center" wrapText="1"/>
    </xf>
    <xf numFmtId="0" fontId="58" fillId="0" borderId="58" xfId="0" applyFont="1" applyBorder="1" applyAlignment="1">
      <alignment vertical="center" wrapText="1"/>
    </xf>
    <xf numFmtId="0" fontId="41" fillId="0" borderId="62" xfId="0" applyFont="1" applyBorder="1" applyAlignment="1">
      <alignment vertical="center" wrapText="1"/>
    </xf>
    <xf numFmtId="0" fontId="57" fillId="2" borderId="10" xfId="0" applyFont="1" applyFill="1" applyBorder="1" applyAlignment="1">
      <alignment horizontal="left" vertical="top" wrapText="1"/>
    </xf>
    <xf numFmtId="43" fontId="58" fillId="0" borderId="10" xfId="0" applyNumberFormat="1" applyFont="1" applyBorder="1" applyAlignment="1">
      <alignment vertical="top" wrapText="1"/>
    </xf>
    <xf numFmtId="43" fontId="61" fillId="2" borderId="10" xfId="0" applyNumberFormat="1" applyFont="1" applyFill="1" applyBorder="1" applyAlignment="1">
      <alignment vertical="center" wrapText="1"/>
    </xf>
    <xf numFmtId="3" fontId="62" fillId="0" borderId="10" xfId="0" applyNumberFormat="1" applyFont="1" applyBorder="1" applyAlignment="1">
      <alignment horizontal="center" vertical="center"/>
    </xf>
    <xf numFmtId="0" fontId="50" fillId="0" borderId="10" xfId="0" applyFont="1" applyBorder="1" applyAlignment="1">
      <alignment horizontal="center" vertical="center" wrapText="1"/>
    </xf>
    <xf numFmtId="3" fontId="50" fillId="0" borderId="10" xfId="0" applyNumberFormat="1" applyFont="1" applyBorder="1" applyAlignment="1">
      <alignment horizontal="center" vertical="center"/>
    </xf>
    <xf numFmtId="0" fontId="61" fillId="0" borderId="10" xfId="0" applyFont="1" applyBorder="1" applyAlignment="1">
      <alignment horizontal="center" vertical="center" wrapText="1"/>
    </xf>
    <xf numFmtId="0" fontId="61" fillId="2" borderId="10" xfId="0" applyFont="1" applyFill="1" applyBorder="1" applyAlignment="1">
      <alignment horizontal="center" vertical="center" wrapText="1"/>
    </xf>
    <xf numFmtId="0" fontId="58" fillId="2" borderId="10" xfId="0" applyFont="1" applyFill="1" applyBorder="1" applyAlignment="1">
      <alignment horizontal="center" vertical="center" wrapText="1"/>
    </xf>
    <xf numFmtId="0" fontId="58" fillId="2" borderId="10" xfId="0" applyFont="1" applyFill="1" applyBorder="1" applyAlignment="1">
      <alignment vertical="center" wrapText="1"/>
    </xf>
    <xf numFmtId="0" fontId="63" fillId="2" borderId="10" xfId="0" applyFont="1" applyFill="1" applyBorder="1" applyAlignment="1">
      <alignment horizontal="center" vertical="center" wrapText="1"/>
    </xf>
    <xf numFmtId="3" fontId="62" fillId="2" borderId="10" xfId="0" applyNumberFormat="1" applyFont="1" applyFill="1" applyBorder="1" applyAlignment="1">
      <alignment horizontal="center" vertical="center"/>
    </xf>
    <xf numFmtId="41" fontId="36" fillId="14" borderId="10" xfId="0" applyNumberFormat="1" applyFont="1" applyFill="1" applyBorder="1" applyAlignment="1">
      <alignment vertical="center"/>
    </xf>
    <xf numFmtId="2" fontId="7" fillId="14" borderId="10" xfId="0" applyNumberFormat="1" applyFont="1" applyFill="1" applyBorder="1" applyAlignment="1">
      <alignment horizontal="center" vertical="center"/>
    </xf>
    <xf numFmtId="41" fontId="7" fillId="14" borderId="10" xfId="0" applyNumberFormat="1" applyFont="1" applyFill="1" applyBorder="1" applyAlignment="1">
      <alignment horizontal="right" vertical="center"/>
    </xf>
    <xf numFmtId="0" fontId="7" fillId="9" borderId="51" xfId="0" applyFont="1" applyFill="1" applyBorder="1" applyAlignment="1">
      <alignment horizontal="center" vertical="center"/>
    </xf>
    <xf numFmtId="0" fontId="9" fillId="9" borderId="10" xfId="0" applyFont="1" applyFill="1" applyBorder="1" applyAlignment="1">
      <alignment vertical="center"/>
    </xf>
    <xf numFmtId="49" fontId="5" fillId="15" borderId="4" xfId="0" applyNumberFormat="1" applyFont="1" applyFill="1" applyBorder="1" applyAlignment="1">
      <alignment horizontal="center" vertical="center" wrapText="1"/>
    </xf>
    <xf numFmtId="49" fontId="5" fillId="15" borderId="10" xfId="0" applyNumberFormat="1" applyFont="1" applyFill="1" applyBorder="1" applyAlignment="1">
      <alignment horizontal="center" vertical="center" wrapText="1"/>
    </xf>
    <xf numFmtId="2" fontId="45" fillId="16" borderId="10" xfId="0" applyNumberFormat="1" applyFont="1" applyFill="1" applyBorder="1" applyAlignment="1">
      <alignment horizontal="center" vertical="center"/>
    </xf>
    <xf numFmtId="43" fontId="36" fillId="14" borderId="10" xfId="0" applyNumberFormat="1" applyFont="1" applyFill="1" applyBorder="1" applyAlignment="1">
      <alignment vertical="center" wrapText="1"/>
    </xf>
    <xf numFmtId="41" fontId="36" fillId="14" borderId="10" xfId="0" quotePrefix="1" applyNumberFormat="1" applyFont="1" applyFill="1" applyBorder="1" applyAlignment="1">
      <alignment horizontal="left" vertical="center" wrapText="1"/>
    </xf>
    <xf numFmtId="41" fontId="36" fillId="14" borderId="10" xfId="2" applyNumberFormat="1" applyFont="1" applyFill="1" applyBorder="1" applyAlignment="1">
      <alignment horizontal="right" vertical="center"/>
    </xf>
    <xf numFmtId="2" fontId="5" fillId="14" borderId="10" xfId="0" applyNumberFormat="1" applyFont="1" applyFill="1" applyBorder="1" applyAlignment="1">
      <alignment horizontal="center" vertical="center"/>
    </xf>
    <xf numFmtId="41" fontId="7" fillId="14" borderId="10" xfId="2" applyNumberFormat="1" applyFont="1" applyFill="1" applyBorder="1" applyAlignment="1">
      <alignment horizontal="right" vertical="center"/>
    </xf>
    <xf numFmtId="0" fontId="38" fillId="14" borderId="10" xfId="0" applyFont="1" applyFill="1" applyBorder="1" applyAlignment="1">
      <alignment horizontal="left" vertical="center" wrapText="1"/>
    </xf>
    <xf numFmtId="41" fontId="36" fillId="14" borderId="10" xfId="0" applyNumberFormat="1" applyFont="1" applyFill="1" applyBorder="1" applyAlignment="1">
      <alignment horizontal="left" vertical="center" wrapText="1"/>
    </xf>
    <xf numFmtId="0" fontId="9" fillId="9" borderId="10" xfId="0" applyFont="1" applyFill="1" applyBorder="1" applyAlignment="1">
      <alignment vertical="center" wrapText="1"/>
    </xf>
    <xf numFmtId="0" fontId="36" fillId="14" borderId="10" xfId="0" applyFont="1" applyFill="1" applyBorder="1" applyAlignment="1">
      <alignment horizontal="left" vertical="center" wrapText="1"/>
    </xf>
    <xf numFmtId="41" fontId="37" fillId="14" borderId="10" xfId="0" applyNumberFormat="1" applyFont="1" applyFill="1" applyBorder="1" applyAlignment="1">
      <alignment horizontal="right" vertical="center"/>
    </xf>
    <xf numFmtId="49" fontId="38" fillId="2" borderId="10" xfId="2" applyNumberFormat="1" applyFont="1" applyFill="1" applyBorder="1" applyAlignment="1">
      <alignment horizontal="center" vertical="center"/>
    </xf>
    <xf numFmtId="49" fontId="38" fillId="14" borderId="10" xfId="2" applyNumberFormat="1" applyFont="1" applyFill="1" applyBorder="1" applyAlignment="1">
      <alignment horizontal="center" vertical="center"/>
    </xf>
    <xf numFmtId="0" fontId="5" fillId="2" borderId="10" xfId="0" applyFont="1" applyFill="1" applyBorder="1" applyAlignment="1">
      <alignment horizontal="center" vertical="center" wrapText="1"/>
    </xf>
    <xf numFmtId="1" fontId="21" fillId="2" borderId="10" xfId="0" applyNumberFormat="1" applyFont="1" applyFill="1" applyBorder="1" applyAlignment="1">
      <alignment horizontal="center" vertical="center" wrapText="1"/>
    </xf>
    <xf numFmtId="0" fontId="7" fillId="14" borderId="10" xfId="0" applyFont="1" applyFill="1" applyBorder="1" applyAlignment="1">
      <alignment horizontal="center" vertical="center"/>
    </xf>
    <xf numFmtId="0" fontId="7" fillId="14" borderId="10" xfId="0" applyFont="1" applyFill="1" applyBorder="1" applyAlignment="1">
      <alignment horizontal="left" vertical="center" wrapText="1"/>
    </xf>
    <xf numFmtId="49" fontId="38" fillId="2" borderId="10" xfId="0" applyNumberFormat="1" applyFont="1" applyFill="1" applyBorder="1" applyAlignment="1">
      <alignment horizontal="center" vertical="center"/>
    </xf>
    <xf numFmtId="0" fontId="38" fillId="2" borderId="10" xfId="0" applyFont="1" applyFill="1" applyBorder="1" applyAlignment="1">
      <alignment horizontal="center" vertical="center"/>
    </xf>
    <xf numFmtId="41" fontId="43" fillId="2" borderId="10" xfId="0" applyNumberFormat="1" applyFont="1" applyFill="1" applyBorder="1" applyAlignment="1">
      <alignment vertical="center" wrapText="1"/>
    </xf>
    <xf numFmtId="164" fontId="38" fillId="2" borderId="10" xfId="194" applyFont="1" applyFill="1" applyBorder="1" applyAlignment="1" applyProtection="1">
      <alignment vertical="center"/>
    </xf>
    <xf numFmtId="0" fontId="38" fillId="2" borderId="10" xfId="0" quotePrefix="1" applyFont="1" applyFill="1" applyBorder="1" applyAlignment="1">
      <alignment horizontal="center" vertical="center"/>
    </xf>
    <xf numFmtId="2" fontId="42" fillId="2" borderId="10" xfId="0" applyNumberFormat="1" applyFont="1" applyFill="1" applyBorder="1" applyAlignment="1">
      <alignment vertical="center" wrapText="1"/>
    </xf>
    <xf numFmtId="0" fontId="38" fillId="14" borderId="10" xfId="0" applyFont="1" applyFill="1" applyBorder="1" applyAlignment="1">
      <alignment horizontal="center" vertical="center"/>
    </xf>
    <xf numFmtId="0" fontId="36" fillId="14" borderId="10" xfId="2" applyFont="1" applyFill="1" applyBorder="1" applyAlignment="1">
      <alignment vertical="center" wrapText="1"/>
    </xf>
    <xf numFmtId="49" fontId="9" fillId="9" borderId="53" xfId="2" applyNumberFormat="1" applyFont="1" applyFill="1" applyBorder="1" applyAlignment="1">
      <alignment horizontal="center" vertical="center"/>
    </xf>
    <xf numFmtId="43" fontId="7" fillId="9" borderId="10" xfId="0" applyNumberFormat="1" applyFont="1" applyFill="1" applyBorder="1" applyAlignment="1">
      <alignment vertical="center" wrapText="1"/>
    </xf>
    <xf numFmtId="0" fontId="9" fillId="9" borderId="10" xfId="0" applyFont="1" applyFill="1" applyBorder="1"/>
    <xf numFmtId="49" fontId="5" fillId="9" borderId="10" xfId="0" applyNumberFormat="1" applyFont="1" applyFill="1" applyBorder="1" applyAlignment="1">
      <alignment horizontal="center" vertical="center" wrapText="1"/>
    </xf>
    <xf numFmtId="0" fontId="9" fillId="9" borderId="50" xfId="0" applyFont="1" applyFill="1" applyBorder="1" applyAlignment="1">
      <alignment horizontal="center" vertical="center"/>
    </xf>
    <xf numFmtId="49" fontId="9" fillId="2" borderId="10" xfId="2" applyNumberFormat="1" applyFont="1" applyFill="1" applyBorder="1" applyAlignment="1">
      <alignment horizontal="center" vertical="center"/>
    </xf>
    <xf numFmtId="43" fontId="7" fillId="9" borderId="3" xfId="0" applyNumberFormat="1" applyFont="1" applyFill="1" applyBorder="1" applyAlignment="1">
      <alignment vertical="center" wrapText="1"/>
    </xf>
    <xf numFmtId="49" fontId="58" fillId="0" borderId="10" xfId="0" applyNumberFormat="1" applyFont="1" applyBorder="1" applyAlignment="1">
      <alignment horizontal="center"/>
    </xf>
    <xf numFmtId="49" fontId="47" fillId="2" borderId="4" xfId="0" applyNumberFormat="1" applyFont="1" applyFill="1" applyBorder="1" applyAlignment="1">
      <alignment horizontal="center" vertical="center"/>
    </xf>
    <xf numFmtId="49" fontId="47" fillId="2" borderId="4" xfId="0" quotePrefix="1" applyNumberFormat="1" applyFont="1" applyFill="1" applyBorder="1" applyAlignment="1">
      <alignment horizontal="center" vertical="center"/>
    </xf>
    <xf numFmtId="49" fontId="41" fillId="2" borderId="4" xfId="0" applyNumberFormat="1" applyFont="1" applyFill="1" applyBorder="1" applyAlignment="1">
      <alignment horizontal="center" vertical="center"/>
    </xf>
    <xf numFmtId="49" fontId="47" fillId="2" borderId="10" xfId="0" applyNumberFormat="1" applyFont="1" applyFill="1" applyBorder="1" applyAlignment="1">
      <alignment horizontal="center" vertical="center"/>
    </xf>
    <xf numFmtId="49" fontId="41" fillId="2" borderId="10" xfId="0" applyNumberFormat="1" applyFont="1" applyFill="1" applyBorder="1" applyAlignment="1">
      <alignment horizontal="center" vertical="center"/>
    </xf>
    <xf numFmtId="49" fontId="58" fillId="2" borderId="10" xfId="0" quotePrefix="1" applyNumberFormat="1" applyFont="1" applyFill="1" applyBorder="1" applyAlignment="1">
      <alignment horizontal="center" vertical="center"/>
    </xf>
    <xf numFmtId="49" fontId="58" fillId="2" borderId="4" xfId="0" quotePrefix="1" applyNumberFormat="1" applyFont="1" applyFill="1" applyBorder="1" applyAlignment="1">
      <alignment horizontal="center" vertical="center"/>
    </xf>
    <xf numFmtId="49" fontId="41" fillId="0" borderId="0" xfId="0" applyNumberFormat="1" applyFont="1"/>
    <xf numFmtId="49" fontId="58" fillId="0" borderId="4" xfId="0" quotePrefix="1" applyNumberFormat="1" applyFont="1" applyBorder="1" applyAlignment="1">
      <alignment horizontal="center" vertical="center"/>
    </xf>
    <xf numFmtId="49" fontId="41" fillId="0" borderId="10" xfId="0" applyNumberFormat="1" applyFont="1" applyBorder="1"/>
    <xf numFmtId="49" fontId="41" fillId="0" borderId="3" xfId="0" applyNumberFormat="1" applyFont="1" applyBorder="1"/>
    <xf numFmtId="49" fontId="41" fillId="2" borderId="10" xfId="0" quotePrefix="1" applyNumberFormat="1" applyFont="1" applyFill="1" applyBorder="1" applyAlignment="1">
      <alignment horizontal="center" vertical="center"/>
    </xf>
    <xf numFmtId="49" fontId="41" fillId="2" borderId="4" xfId="0" quotePrefix="1" applyNumberFormat="1" applyFont="1" applyFill="1" applyBorder="1" applyAlignment="1">
      <alignment horizontal="center" vertical="center"/>
    </xf>
    <xf numFmtId="0" fontId="4" fillId="0" borderId="0" xfId="0" applyFont="1" applyAlignment="1">
      <alignment horizontal="center"/>
    </xf>
    <xf numFmtId="41" fontId="38" fillId="2" borderId="10" xfId="0" applyNumberFormat="1" applyFont="1" applyFill="1" applyBorder="1" applyAlignment="1">
      <alignment horizontal="left" vertical="center" wrapText="1"/>
    </xf>
    <xf numFmtId="41" fontId="38" fillId="2" borderId="10" xfId="0" applyNumberFormat="1" applyFont="1" applyFill="1" applyBorder="1" applyAlignment="1">
      <alignment horizontal="right" vertical="center"/>
    </xf>
    <xf numFmtId="41" fontId="38" fillId="2" borderId="10" xfId="0" applyNumberFormat="1" applyFont="1" applyFill="1" applyBorder="1" applyAlignment="1">
      <alignment vertical="center"/>
    </xf>
    <xf numFmtId="41" fontId="39" fillId="2" borderId="10" xfId="0" applyNumberFormat="1" applyFont="1" applyFill="1" applyBorder="1" applyAlignment="1">
      <alignment horizontal="right" vertical="center"/>
    </xf>
    <xf numFmtId="41" fontId="38" fillId="2" borderId="10" xfId="0" quotePrefix="1" applyNumberFormat="1" applyFont="1" applyFill="1" applyBorder="1" applyAlignment="1">
      <alignment horizontal="left" vertical="center" wrapText="1"/>
    </xf>
    <xf numFmtId="2" fontId="9" fillId="2" borderId="10" xfId="0" applyNumberFormat="1" applyFont="1" applyFill="1" applyBorder="1" applyAlignment="1">
      <alignment horizontal="center" vertical="center"/>
    </xf>
    <xf numFmtId="2" fontId="9" fillId="2" borderId="5" xfId="0" applyNumberFormat="1" applyFont="1" applyFill="1" applyBorder="1" applyAlignment="1">
      <alignment horizontal="center" vertical="center"/>
    </xf>
    <xf numFmtId="2" fontId="9" fillId="2" borderId="10" xfId="194" applyNumberFormat="1" applyFont="1" applyFill="1" applyBorder="1" applyAlignment="1">
      <alignment horizontal="center" vertical="center"/>
    </xf>
    <xf numFmtId="2" fontId="40" fillId="2" borderId="10" xfId="0" applyNumberFormat="1" applyFont="1" applyFill="1" applyBorder="1" applyAlignment="1">
      <alignment horizontal="center" vertical="center"/>
    </xf>
    <xf numFmtId="41" fontId="39" fillId="2" borderId="10" xfId="2" applyNumberFormat="1" applyFont="1" applyFill="1" applyBorder="1" applyAlignment="1">
      <alignment horizontal="right" vertical="center"/>
    </xf>
    <xf numFmtId="41" fontId="38" fillId="2" borderId="10" xfId="2" applyNumberFormat="1" applyFont="1" applyFill="1" applyBorder="1" applyAlignment="1">
      <alignment horizontal="right" vertical="center"/>
    </xf>
    <xf numFmtId="41" fontId="9" fillId="2" borderId="3" xfId="2" applyNumberFormat="1" applyFont="1" applyFill="1" applyBorder="1" applyAlignment="1">
      <alignment horizontal="right" vertical="center"/>
    </xf>
    <xf numFmtId="41" fontId="9" fillId="2" borderId="10" xfId="2" applyNumberFormat="1" applyFont="1" applyFill="1" applyBorder="1" applyAlignment="1">
      <alignment horizontal="right" vertical="center"/>
    </xf>
    <xf numFmtId="41" fontId="36" fillId="17" borderId="10" xfId="0" applyNumberFormat="1" applyFont="1" applyFill="1" applyBorder="1" applyAlignment="1">
      <alignment vertical="center"/>
    </xf>
    <xf numFmtId="2" fontId="45" fillId="17" borderId="10" xfId="0" applyNumberFormat="1" applyFont="1" applyFill="1" applyBorder="1" applyAlignment="1">
      <alignment horizontal="center" vertical="center"/>
    </xf>
    <xf numFmtId="2" fontId="45" fillId="14" borderId="10" xfId="0" applyNumberFormat="1" applyFont="1" applyFill="1" applyBorder="1" applyAlignment="1">
      <alignment horizontal="center" vertical="center"/>
    </xf>
    <xf numFmtId="41" fontId="45" fillId="17" borderId="10" xfId="0" applyNumberFormat="1" applyFont="1" applyFill="1" applyBorder="1" applyAlignment="1">
      <alignment horizontal="right" vertical="center"/>
    </xf>
    <xf numFmtId="41" fontId="9" fillId="17" borderId="10" xfId="0" applyNumberFormat="1" applyFont="1" applyFill="1" applyBorder="1" applyAlignment="1">
      <alignment horizontal="right" vertical="center"/>
    </xf>
    <xf numFmtId="41" fontId="45" fillId="17" borderId="10" xfId="2" applyNumberFormat="1" applyFont="1" applyFill="1" applyBorder="1" applyAlignment="1">
      <alignment horizontal="right" vertical="center"/>
    </xf>
    <xf numFmtId="41" fontId="38" fillId="2" borderId="4" xfId="2" applyNumberFormat="1" applyFont="1" applyFill="1" applyBorder="1" applyAlignment="1">
      <alignment horizontal="right" vertical="center"/>
    </xf>
    <xf numFmtId="41" fontId="39" fillId="2" borderId="3" xfId="2" applyNumberFormat="1" applyFont="1" applyFill="1" applyBorder="1" applyAlignment="1">
      <alignment horizontal="right" vertical="center"/>
    </xf>
    <xf numFmtId="41" fontId="36" fillId="17" borderId="10" xfId="2" applyNumberFormat="1" applyFont="1" applyFill="1" applyBorder="1" applyAlignment="1">
      <alignment horizontal="right" vertical="center"/>
    </xf>
    <xf numFmtId="41" fontId="37" fillId="17" borderId="10" xfId="2" applyNumberFormat="1" applyFont="1" applyFill="1" applyBorder="1" applyAlignment="1">
      <alignment horizontal="right" vertical="center"/>
    </xf>
    <xf numFmtId="41" fontId="36" fillId="17" borderId="4" xfId="2" applyNumberFormat="1" applyFont="1" applyFill="1" applyBorder="1" applyAlignment="1">
      <alignment horizontal="right" vertical="center"/>
    </xf>
    <xf numFmtId="41" fontId="36" fillId="14" borderId="4" xfId="2" applyNumberFormat="1" applyFont="1" applyFill="1" applyBorder="1" applyAlignment="1">
      <alignment horizontal="right" vertical="center"/>
    </xf>
    <xf numFmtId="41" fontId="24" fillId="5" borderId="10" xfId="0" applyNumberFormat="1" applyFont="1" applyFill="1" applyBorder="1" applyAlignment="1">
      <alignment horizontal="left" vertical="center" wrapText="1"/>
    </xf>
    <xf numFmtId="49" fontId="9" fillId="18" borderId="50" xfId="2" applyNumberFormat="1" applyFont="1" applyFill="1" applyBorder="1" applyAlignment="1">
      <alignment horizontal="center" vertical="top"/>
    </xf>
    <xf numFmtId="41" fontId="24" fillId="5" borderId="10" xfId="0" applyNumberFormat="1" applyFont="1" applyFill="1" applyBorder="1" applyAlignment="1">
      <alignment horizontal="center" vertical="center" wrapText="1"/>
    </xf>
    <xf numFmtId="43" fontId="44" fillId="18" borderId="10" xfId="0" applyNumberFormat="1" applyFont="1" applyFill="1" applyBorder="1" applyAlignment="1">
      <alignment vertical="center" wrapText="1"/>
    </xf>
    <xf numFmtId="0" fontId="45" fillId="18" borderId="10" xfId="0" applyFont="1" applyFill="1" applyBorder="1" applyAlignment="1">
      <alignment vertical="center" wrapText="1"/>
    </xf>
    <xf numFmtId="41" fontId="45" fillId="18" borderId="10" xfId="0" applyNumberFormat="1" applyFont="1" applyFill="1" applyBorder="1" applyAlignment="1">
      <alignment horizontal="right" vertical="center"/>
    </xf>
    <xf numFmtId="0" fontId="45" fillId="18" borderId="10" xfId="0" applyFont="1" applyFill="1" applyBorder="1" applyAlignment="1">
      <alignment horizontal="left" vertical="center" wrapText="1"/>
    </xf>
    <xf numFmtId="49" fontId="7" fillId="18" borderId="50" xfId="2" applyNumberFormat="1" applyFont="1" applyFill="1" applyBorder="1" applyAlignment="1">
      <alignment horizontal="center" vertical="center"/>
    </xf>
    <xf numFmtId="0" fontId="45" fillId="18" borderId="10" xfId="0" applyFont="1" applyFill="1" applyBorder="1" applyAlignment="1">
      <alignment vertical="center"/>
    </xf>
    <xf numFmtId="41" fontId="45" fillId="18" borderId="10" xfId="0" applyNumberFormat="1" applyFont="1" applyFill="1" applyBorder="1" applyAlignment="1">
      <alignment horizontal="left" vertical="center" wrapText="1"/>
    </xf>
    <xf numFmtId="0" fontId="45" fillId="18" borderId="10" xfId="0" applyFont="1" applyFill="1" applyBorder="1" applyAlignment="1">
      <alignment horizontal="center" vertical="center" wrapText="1"/>
    </xf>
    <xf numFmtId="41" fontId="44" fillId="18" borderId="10" xfId="0" applyNumberFormat="1" applyFont="1" applyFill="1" applyBorder="1" applyAlignment="1">
      <alignment horizontal="right" vertical="center"/>
    </xf>
    <xf numFmtId="49" fontId="9" fillId="18" borderId="50" xfId="2" applyNumberFormat="1" applyFont="1" applyFill="1" applyBorder="1" applyAlignment="1">
      <alignment horizontal="center" vertical="center"/>
    </xf>
    <xf numFmtId="0" fontId="45" fillId="18" borderId="3" xfId="0" applyFont="1" applyFill="1" applyBorder="1" applyAlignment="1">
      <alignment horizontal="left" vertical="center" wrapText="1"/>
    </xf>
    <xf numFmtId="0" fontId="9" fillId="18" borderId="50" xfId="0" applyFont="1" applyFill="1" applyBorder="1" applyAlignment="1">
      <alignment horizontal="center" vertical="center"/>
    </xf>
    <xf numFmtId="49" fontId="9" fillId="18" borderId="52" xfId="2" applyNumberFormat="1" applyFont="1" applyFill="1" applyBorder="1" applyAlignment="1">
      <alignment horizontal="center" vertical="center"/>
    </xf>
    <xf numFmtId="0" fontId="45" fillId="18" borderId="10" xfId="0" applyFont="1" applyFill="1" applyBorder="1" applyAlignment="1">
      <alignment wrapText="1"/>
    </xf>
    <xf numFmtId="0" fontId="45" fillId="18" borderId="10" xfId="0" applyFont="1" applyFill="1" applyBorder="1" applyAlignment="1">
      <alignment vertical="top"/>
    </xf>
    <xf numFmtId="49" fontId="9" fillId="18" borderId="10" xfId="2" applyNumberFormat="1" applyFont="1" applyFill="1" applyBorder="1" applyAlignment="1">
      <alignment horizontal="center" vertical="center"/>
    </xf>
    <xf numFmtId="0" fontId="45" fillId="18" borderId="10" xfId="0" applyFont="1" applyFill="1" applyBorder="1" applyAlignment="1">
      <alignment vertical="top" wrapText="1"/>
    </xf>
    <xf numFmtId="0" fontId="9" fillId="18" borderId="10" xfId="0" applyFont="1" applyFill="1" applyBorder="1" applyAlignment="1">
      <alignment vertical="center" wrapText="1"/>
    </xf>
    <xf numFmtId="0" fontId="9" fillId="18" borderId="10" xfId="0" applyFont="1" applyFill="1" applyBorder="1" applyAlignment="1">
      <alignment vertical="center"/>
    </xf>
    <xf numFmtId="2" fontId="60" fillId="18" borderId="10" xfId="0" applyNumberFormat="1" applyFont="1" applyFill="1" applyBorder="1" applyAlignment="1">
      <alignment vertical="center" wrapText="1"/>
    </xf>
    <xf numFmtId="2" fontId="59" fillId="18" borderId="10" xfId="0" applyNumberFormat="1" applyFont="1" applyFill="1" applyBorder="1" applyAlignment="1">
      <alignment vertical="center" wrapText="1"/>
    </xf>
    <xf numFmtId="0" fontId="45" fillId="18" borderId="10" xfId="0" applyFont="1" applyFill="1" applyBorder="1"/>
    <xf numFmtId="49" fontId="7" fillId="9" borderId="10" xfId="2" applyNumberFormat="1" applyFont="1" applyFill="1" applyBorder="1" applyAlignment="1">
      <alignment horizontal="center" vertical="center"/>
    </xf>
    <xf numFmtId="49" fontId="7" fillId="9" borderId="52" xfId="2" applyNumberFormat="1" applyFont="1" applyFill="1" applyBorder="1" applyAlignment="1">
      <alignment horizontal="center" vertical="center"/>
    </xf>
    <xf numFmtId="0" fontId="9" fillId="9" borderId="10" xfId="0" applyFont="1" applyFill="1" applyBorder="1" applyAlignment="1">
      <alignment vertical="top" wrapText="1"/>
    </xf>
    <xf numFmtId="49" fontId="9" fillId="18" borderId="50" xfId="0" applyNumberFormat="1" applyFont="1" applyFill="1" applyBorder="1" applyAlignment="1">
      <alignment horizontal="center" vertical="center"/>
    </xf>
    <xf numFmtId="0" fontId="44" fillId="18" borderId="10" xfId="0" applyFont="1" applyFill="1" applyBorder="1" applyAlignment="1">
      <alignment horizontal="left" vertical="center" wrapText="1"/>
    </xf>
    <xf numFmtId="41" fontId="44" fillId="18" borderId="10" xfId="0" applyNumberFormat="1" applyFont="1" applyFill="1" applyBorder="1"/>
    <xf numFmtId="43" fontId="36" fillId="17" borderId="10" xfId="0" applyNumberFormat="1" applyFont="1" applyFill="1" applyBorder="1" applyAlignment="1">
      <alignment vertical="center" wrapText="1"/>
    </xf>
    <xf numFmtId="0" fontId="24" fillId="0" borderId="10" xfId="0" applyFont="1" applyBorder="1" applyAlignment="1">
      <alignment horizontal="left" vertical="center" wrapText="1"/>
    </xf>
    <xf numFmtId="49" fontId="66" fillId="17" borderId="10" xfId="2" applyNumberFormat="1" applyFont="1" applyFill="1" applyBorder="1" applyAlignment="1">
      <alignment horizontal="center" vertical="center"/>
    </xf>
    <xf numFmtId="43" fontId="66" fillId="17" borderId="10" xfId="0" applyNumberFormat="1" applyFont="1" applyFill="1" applyBorder="1" applyAlignment="1">
      <alignment vertical="center" wrapText="1"/>
    </xf>
    <xf numFmtId="0" fontId="66" fillId="17" borderId="10" xfId="0" applyFont="1" applyFill="1" applyBorder="1" applyAlignment="1">
      <alignment horizontal="left" vertical="center" wrapText="1"/>
    </xf>
    <xf numFmtId="2" fontId="44" fillId="17" borderId="10" xfId="0" applyNumberFormat="1" applyFont="1" applyFill="1" applyBorder="1" applyAlignment="1">
      <alignment horizontal="center" vertical="center"/>
    </xf>
    <xf numFmtId="41" fontId="7" fillId="17" borderId="10" xfId="0" applyNumberFormat="1" applyFont="1" applyFill="1" applyBorder="1" applyAlignment="1">
      <alignment horizontal="right" vertical="center"/>
    </xf>
    <xf numFmtId="41" fontId="44" fillId="17" borderId="10" xfId="0" applyNumberFormat="1" applyFont="1" applyFill="1" applyBorder="1" applyAlignment="1">
      <alignment horizontal="right" vertical="center"/>
    </xf>
    <xf numFmtId="49" fontId="36" fillId="17" borderId="10" xfId="0" applyNumberFormat="1" applyFont="1" applyFill="1" applyBorder="1" applyAlignment="1">
      <alignment horizontal="center" vertical="center"/>
    </xf>
    <xf numFmtId="41" fontId="67" fillId="17" borderId="10" xfId="0" applyNumberFormat="1" applyFont="1" applyFill="1" applyBorder="1" applyAlignment="1">
      <alignment vertical="center" wrapText="1"/>
    </xf>
    <xf numFmtId="1" fontId="69" fillId="2" borderId="10" xfId="0" applyNumberFormat="1" applyFont="1" applyFill="1" applyBorder="1" applyAlignment="1">
      <alignment horizontal="center" vertical="center" wrapText="1"/>
    </xf>
    <xf numFmtId="0" fontId="0" fillId="0" borderId="0" xfId="0" applyAlignment="1">
      <alignment vertical="center"/>
    </xf>
    <xf numFmtId="0" fontId="70" fillId="0" borderId="10" xfId="0" applyFont="1" applyBorder="1" applyAlignment="1">
      <alignment horizontal="center" vertical="center"/>
    </xf>
    <xf numFmtId="168" fontId="70" fillId="0" borderId="10" xfId="0" applyNumberFormat="1" applyFont="1" applyBorder="1" applyAlignment="1">
      <alignment vertical="center"/>
    </xf>
    <xf numFmtId="168" fontId="70" fillId="0" borderId="10" xfId="0" applyNumberFormat="1" applyFont="1" applyBorder="1" applyAlignment="1">
      <alignment vertical="center" wrapText="1"/>
    </xf>
    <xf numFmtId="168" fontId="70" fillId="0" borderId="10" xfId="0" applyNumberFormat="1" applyFont="1" applyBorder="1" applyAlignment="1">
      <alignment horizontal="center" vertical="center"/>
    </xf>
    <xf numFmtId="168" fontId="70" fillId="0" borderId="10" xfId="0" applyNumberFormat="1" applyFont="1" applyBorder="1" applyAlignment="1">
      <alignment horizontal="center" vertical="center" wrapText="1"/>
    </xf>
    <xf numFmtId="0" fontId="71" fillId="0" borderId="10" xfId="0" applyFont="1" applyBorder="1" applyAlignment="1">
      <alignment horizontal="center" vertical="center"/>
    </xf>
    <xf numFmtId="0" fontId="71" fillId="0" borderId="10" xfId="0" applyFont="1" applyBorder="1" applyAlignment="1">
      <alignment vertical="center" wrapText="1"/>
    </xf>
    <xf numFmtId="168" fontId="71" fillId="0" borderId="10" xfId="0" applyNumberFormat="1" applyFont="1" applyBorder="1" applyAlignment="1">
      <alignment vertical="center"/>
    </xf>
    <xf numFmtId="168" fontId="71" fillId="0" borderId="10" xfId="0" applyNumberFormat="1" applyFont="1" applyBorder="1" applyAlignment="1">
      <alignment horizontal="center" vertical="center"/>
    </xf>
    <xf numFmtId="168" fontId="71" fillId="0" borderId="10" xfId="0" applyNumberFormat="1" applyFont="1" applyBorder="1" applyAlignment="1">
      <alignment horizontal="center" vertical="center" wrapText="1"/>
    </xf>
    <xf numFmtId="168" fontId="71" fillId="0" borderId="43" xfId="0" applyNumberFormat="1" applyFont="1" applyBorder="1" applyAlignment="1">
      <alignment vertical="center"/>
    </xf>
    <xf numFmtId="0" fontId="71" fillId="0" borderId="5" xfId="0" applyFont="1" applyBorder="1" applyAlignment="1">
      <alignment vertical="center"/>
    </xf>
    <xf numFmtId="0" fontId="71" fillId="0" borderId="10" xfId="0" applyFont="1" applyBorder="1"/>
    <xf numFmtId="0" fontId="71" fillId="0" borderId="0" xfId="0" applyFont="1"/>
    <xf numFmtId="168" fontId="71" fillId="0" borderId="0" xfId="0" applyNumberFormat="1" applyFont="1"/>
    <xf numFmtId="0" fontId="72" fillId="0" borderId="0" xfId="0" applyFont="1" applyAlignment="1">
      <alignment horizontal="left" vertical="center"/>
    </xf>
    <xf numFmtId="0" fontId="73" fillId="0" borderId="0" xfId="0" applyFont="1"/>
    <xf numFmtId="0" fontId="71" fillId="0" borderId="0" xfId="0" applyFont="1" applyAlignment="1">
      <alignment vertical="top"/>
    </xf>
    <xf numFmtId="0" fontId="70" fillId="12" borderId="10" xfId="0" applyFont="1" applyFill="1" applyBorder="1" applyAlignment="1">
      <alignment horizontal="center" vertical="center"/>
    </xf>
    <xf numFmtId="0" fontId="70" fillId="19" borderId="10" xfId="0" applyFont="1" applyFill="1" applyBorder="1"/>
    <xf numFmtId="164" fontId="36" fillId="2" borderId="10" xfId="2" applyNumberFormat="1" applyFont="1" applyFill="1" applyBorder="1" applyAlignment="1">
      <alignment horizontal="right" vertical="center"/>
    </xf>
    <xf numFmtId="164" fontId="71" fillId="0" borderId="10" xfId="0" applyNumberFormat="1" applyFont="1" applyBorder="1" applyAlignment="1">
      <alignment horizontal="center" vertical="center"/>
    </xf>
    <xf numFmtId="164" fontId="70" fillId="0" borderId="10" xfId="0" applyNumberFormat="1" applyFont="1" applyBorder="1" applyAlignment="1">
      <alignment horizontal="center" vertical="center"/>
    </xf>
    <xf numFmtId="164" fontId="74" fillId="0" borderId="10" xfId="0" applyNumberFormat="1" applyFont="1" applyBorder="1" applyAlignment="1">
      <alignment horizontal="center" vertical="center"/>
    </xf>
    <xf numFmtId="164" fontId="36" fillId="2" borderId="10" xfId="194" applyFont="1" applyFill="1" applyBorder="1" applyAlignment="1" applyProtection="1">
      <alignment vertical="center"/>
    </xf>
    <xf numFmtId="0" fontId="75" fillId="0" borderId="10" xfId="0" applyFont="1" applyBorder="1" applyAlignment="1">
      <alignment horizontal="center" vertical="center"/>
    </xf>
    <xf numFmtId="0" fontId="77" fillId="0" borderId="0" xfId="0" applyFont="1" applyAlignment="1">
      <alignment horizontal="left" vertical="center"/>
    </xf>
    <xf numFmtId="0" fontId="27" fillId="0" borderId="0" xfId="0" applyFont="1"/>
    <xf numFmtId="164" fontId="38" fillId="2" borderId="10" xfId="194" applyFont="1" applyFill="1" applyBorder="1" applyAlignment="1" applyProtection="1">
      <alignment horizontal="right" vertical="center"/>
    </xf>
    <xf numFmtId="164" fontId="36" fillId="17" borderId="10" xfId="194" applyFont="1" applyFill="1" applyBorder="1" applyAlignment="1" applyProtection="1">
      <alignment horizontal="right" vertical="center"/>
    </xf>
    <xf numFmtId="2" fontId="9" fillId="2" borderId="10" xfId="196" applyNumberFormat="1" applyFont="1" applyFill="1" applyBorder="1" applyAlignment="1">
      <alignment horizontal="center" vertical="center"/>
    </xf>
    <xf numFmtId="164" fontId="36" fillId="14" borderId="10" xfId="194" applyFont="1" applyFill="1" applyBorder="1" applyAlignment="1" applyProtection="1">
      <alignment horizontal="right" vertical="center"/>
    </xf>
    <xf numFmtId="1" fontId="24" fillId="0" borderId="45" xfId="193" applyNumberFormat="1" applyFont="1" applyBorder="1" applyAlignment="1">
      <alignment horizontal="right" vertical="center" wrapText="1"/>
    </xf>
    <xf numFmtId="1" fontId="9" fillId="2" borderId="10" xfId="2" applyNumberFormat="1" applyFont="1" applyFill="1" applyBorder="1" applyAlignment="1">
      <alignment horizontal="right" vertical="center"/>
    </xf>
    <xf numFmtId="164" fontId="27" fillId="2" borderId="0" xfId="194" applyFont="1" applyFill="1"/>
    <xf numFmtId="41" fontId="9" fillId="2" borderId="0" xfId="0" applyNumberFormat="1" applyFont="1" applyFill="1" applyAlignment="1">
      <alignment horizontal="right" vertical="center"/>
    </xf>
    <xf numFmtId="1" fontId="24" fillId="5" borderId="10" xfId="193" applyNumberFormat="1" applyFont="1" applyFill="1" applyBorder="1" applyAlignment="1">
      <alignment horizontal="left" vertical="center" wrapText="1"/>
    </xf>
    <xf numFmtId="170" fontId="24" fillId="5" borderId="10" xfId="193" applyNumberFormat="1" applyFont="1" applyFill="1" applyBorder="1" applyAlignment="1">
      <alignment horizontal="left" vertical="center" wrapText="1"/>
    </xf>
    <xf numFmtId="41" fontId="44" fillId="18" borderId="3" xfId="0" applyNumberFormat="1" applyFont="1" applyFill="1" applyBorder="1" applyAlignment="1">
      <alignment horizontal="right" vertical="center"/>
    </xf>
    <xf numFmtId="41" fontId="24" fillId="5" borderId="10" xfId="193" applyNumberFormat="1" applyFont="1" applyFill="1" applyBorder="1" applyAlignment="1">
      <alignment horizontal="left" vertical="center" wrapText="1"/>
    </xf>
    <xf numFmtId="170" fontId="9" fillId="5" borderId="10" xfId="193" applyNumberFormat="1" applyFont="1" applyFill="1" applyBorder="1" applyAlignment="1">
      <alignment horizontal="left" vertical="center" wrapText="1"/>
    </xf>
    <xf numFmtId="0" fontId="40" fillId="0" borderId="0" xfId="193" applyFont="1" applyAlignment="1">
      <alignment vertical="center" wrapText="1"/>
    </xf>
    <xf numFmtId="1" fontId="40" fillId="5" borderId="10" xfId="193" applyNumberFormat="1" applyFont="1" applyFill="1" applyBorder="1" applyAlignment="1">
      <alignment horizontal="left" vertical="center" wrapText="1"/>
    </xf>
    <xf numFmtId="0" fontId="40" fillId="0" borderId="45" xfId="193" applyFont="1" applyBorder="1" applyAlignment="1">
      <alignment horizontal="left" vertical="center" wrapText="1"/>
    </xf>
    <xf numFmtId="170" fontId="40" fillId="5" borderId="10" xfId="193" applyNumberFormat="1" applyFont="1" applyFill="1" applyBorder="1" applyAlignment="1">
      <alignment horizontal="left" vertical="center" wrapText="1"/>
    </xf>
    <xf numFmtId="0" fontId="24" fillId="0" borderId="10" xfId="193" applyFont="1" applyBorder="1" applyAlignment="1">
      <alignment horizontal="left" vertical="center" wrapText="1"/>
    </xf>
    <xf numFmtId="170" fontId="24" fillId="5" borderId="10" xfId="193" quotePrefix="1" applyNumberFormat="1" applyFont="1" applyFill="1" applyBorder="1" applyAlignment="1">
      <alignment horizontal="left" vertical="center" wrapText="1"/>
    </xf>
    <xf numFmtId="9" fontId="7" fillId="3" borderId="10" xfId="196" applyFont="1" applyFill="1" applyBorder="1" applyAlignment="1">
      <alignment horizontal="center" vertical="center"/>
    </xf>
    <xf numFmtId="0" fontId="7" fillId="2" borderId="10" xfId="0" applyFont="1" applyFill="1" applyBorder="1" applyAlignment="1">
      <alignment horizontal="center" vertical="center" wrapText="1"/>
    </xf>
    <xf numFmtId="168" fontId="30" fillId="0" borderId="10" xfId="0" applyNumberFormat="1" applyFont="1" applyBorder="1" applyAlignment="1">
      <alignment horizontal="center" vertical="center"/>
    </xf>
    <xf numFmtId="0" fontId="70" fillId="0" borderId="10" xfId="0" applyFont="1" applyBorder="1" applyAlignment="1">
      <alignment vertical="center" wrapText="1"/>
    </xf>
    <xf numFmtId="0" fontId="72" fillId="0" borderId="0" xfId="0" applyFont="1" applyAlignment="1">
      <alignment vertical="center"/>
    </xf>
    <xf numFmtId="41" fontId="0" fillId="0" borderId="0" xfId="0" applyNumberFormat="1"/>
    <xf numFmtId="41" fontId="37" fillId="17" borderId="10" xfId="225" applyNumberFormat="1" applyFont="1" applyFill="1" applyBorder="1" applyAlignment="1" applyProtection="1">
      <alignment horizontal="right" vertical="center"/>
    </xf>
    <xf numFmtId="41" fontId="39" fillId="2" borderId="10" xfId="225" applyNumberFormat="1" applyFont="1" applyFill="1" applyBorder="1" applyAlignment="1" applyProtection="1">
      <alignment horizontal="right" vertical="center"/>
    </xf>
    <xf numFmtId="41" fontId="9" fillId="17" borderId="10" xfId="225" applyNumberFormat="1" applyFont="1" applyFill="1" applyBorder="1" applyAlignment="1" applyProtection="1">
      <alignment horizontal="right" vertical="center"/>
    </xf>
    <xf numFmtId="41" fontId="9" fillId="2" borderId="10" xfId="225" applyNumberFormat="1" applyFont="1" applyFill="1" applyBorder="1" applyAlignment="1" applyProtection="1">
      <alignment horizontal="right" vertical="center"/>
    </xf>
    <xf numFmtId="41" fontId="9" fillId="2" borderId="3" xfId="225" applyNumberFormat="1" applyFont="1" applyFill="1" applyBorder="1" applyAlignment="1" applyProtection="1">
      <alignment horizontal="right" vertical="center"/>
    </xf>
    <xf numFmtId="2" fontId="27" fillId="0" borderId="0" xfId="194" applyNumberFormat="1" applyFont="1" applyFill="1"/>
    <xf numFmtId="41" fontId="7" fillId="0" borderId="11" xfId="0" applyNumberFormat="1" applyFont="1" applyBorder="1" applyAlignment="1">
      <alignment horizontal="right" vertical="center"/>
    </xf>
    <xf numFmtId="0" fontId="0" fillId="0" borderId="11" xfId="0" applyBorder="1"/>
    <xf numFmtId="41" fontId="0" fillId="0" borderId="0" xfId="0" applyNumberFormat="1" applyAlignment="1">
      <alignment horizontal="left" vertical="center" wrapText="1"/>
    </xf>
    <xf numFmtId="169" fontId="23" fillId="0" borderId="44" xfId="193" applyNumberFormat="1" applyFont="1" applyBorder="1" applyAlignment="1">
      <alignment horizontal="center" vertical="center" wrapText="1"/>
    </xf>
    <xf numFmtId="0" fontId="57" fillId="0" borderId="10" xfId="0" applyFont="1" applyBorder="1" applyAlignment="1">
      <alignment vertical="center" wrapText="1"/>
    </xf>
    <xf numFmtId="0" fontId="57" fillId="0" borderId="10" xfId="0" applyFont="1" applyBorder="1" applyAlignment="1">
      <alignment horizontal="justify" vertical="center" wrapText="1"/>
    </xf>
    <xf numFmtId="0" fontId="57" fillId="0" borderId="10" xfId="0" applyFont="1" applyBorder="1" applyAlignment="1">
      <alignment horizontal="justify" vertical="top" wrapText="1"/>
    </xf>
    <xf numFmtId="41" fontId="41" fillId="0" borderId="10" xfId="0" applyNumberFormat="1" applyFont="1" applyBorder="1" applyAlignment="1">
      <alignment horizontal="left" vertical="top" wrapText="1"/>
    </xf>
    <xf numFmtId="0" fontId="42" fillId="0" borderId="10" xfId="0" applyFont="1" applyBorder="1" applyAlignment="1">
      <alignment horizontal="justify" vertical="top" wrapText="1"/>
    </xf>
    <xf numFmtId="0" fontId="41" fillId="0" borderId="0" xfId="0" applyFont="1" applyAlignment="1">
      <alignment wrapText="1"/>
    </xf>
    <xf numFmtId="0" fontId="62" fillId="0" borderId="48" xfId="193" applyFont="1" applyBorder="1" applyAlignment="1">
      <alignment horizontal="left" vertical="center" wrapText="1"/>
    </xf>
    <xf numFmtId="0" fontId="62" fillId="0" borderId="10" xfId="193" applyFont="1" applyBorder="1" applyAlignment="1">
      <alignment horizontal="left" vertical="center" wrapText="1"/>
    </xf>
    <xf numFmtId="0" fontId="57" fillId="0" borderId="7" xfId="0" applyFont="1" applyBorder="1" applyAlignment="1">
      <alignment horizontal="left" vertical="center" wrapText="1"/>
    </xf>
    <xf numFmtId="41" fontId="7" fillId="2" borderId="10" xfId="0" applyNumberFormat="1" applyFont="1" applyFill="1" applyBorder="1" applyAlignment="1">
      <alignment vertical="center"/>
    </xf>
    <xf numFmtId="0" fontId="42" fillId="0" borderId="54" xfId="0" applyFont="1" applyBorder="1" applyAlignment="1">
      <alignment vertical="center" wrapText="1"/>
    </xf>
    <xf numFmtId="9" fontId="48" fillId="2" borderId="32" xfId="0" applyNumberFormat="1" applyFont="1" applyFill="1" applyBorder="1" applyAlignment="1">
      <alignment horizontal="center" vertical="center"/>
    </xf>
    <xf numFmtId="3" fontId="42" fillId="0" borderId="10" xfId="0" applyNumberFormat="1" applyFont="1" applyBorder="1" applyAlignment="1">
      <alignment vertical="center" wrapText="1"/>
    </xf>
    <xf numFmtId="1" fontId="42" fillId="2" borderId="54" xfId="0" applyNumberFormat="1" applyFont="1" applyFill="1" applyBorder="1" applyAlignment="1">
      <alignment horizontal="center" vertical="center"/>
    </xf>
    <xf numFmtId="9" fontId="58" fillId="0" borderId="10" xfId="0" applyNumberFormat="1" applyFont="1" applyBorder="1" applyAlignment="1">
      <alignment horizontal="center" vertical="center" wrapText="1"/>
    </xf>
    <xf numFmtId="0" fontId="42" fillId="2" borderId="6" xfId="0" applyFont="1" applyFill="1" applyBorder="1" applyAlignment="1">
      <alignment horizontal="justify" vertical="center" wrapText="1"/>
    </xf>
    <xf numFmtId="49" fontId="41" fillId="2" borderId="3" xfId="0" applyNumberFormat="1" applyFont="1" applyFill="1" applyBorder="1" applyAlignment="1">
      <alignment horizontal="center" vertical="center"/>
    </xf>
    <xf numFmtId="0" fontId="41" fillId="0" borderId="3" xfId="0" applyFont="1" applyBorder="1" applyAlignment="1">
      <alignment vertical="center" wrapText="1"/>
    </xf>
    <xf numFmtId="0" fontId="42" fillId="0" borderId="3" xfId="0" applyFont="1" applyBorder="1" applyAlignment="1">
      <alignment vertical="center" wrapText="1"/>
    </xf>
    <xf numFmtId="3" fontId="41" fillId="0" borderId="3" xfId="0" applyNumberFormat="1" applyFont="1" applyBorder="1" applyAlignment="1">
      <alignment vertical="center"/>
    </xf>
    <xf numFmtId="0" fontId="8" fillId="0" borderId="3" xfId="0" applyFont="1" applyBorder="1" applyAlignment="1">
      <alignment horizontal="center" vertical="center"/>
    </xf>
    <xf numFmtId="3" fontId="8" fillId="0" borderId="3" xfId="0" applyNumberFormat="1" applyFont="1" applyBorder="1" applyAlignment="1">
      <alignment vertical="center"/>
    </xf>
    <xf numFmtId="49" fontId="47" fillId="2" borderId="7" xfId="0" applyNumberFormat="1" applyFont="1" applyFill="1" applyBorder="1" applyAlignment="1">
      <alignment horizontal="center" vertical="center"/>
    </xf>
    <xf numFmtId="0" fontId="58" fillId="0" borderId="7" xfId="0" applyFont="1" applyBorder="1" applyAlignment="1">
      <alignment wrapText="1"/>
    </xf>
    <xf numFmtId="9" fontId="48" fillId="0" borderId="7" xfId="0" applyNumberFormat="1" applyFont="1" applyBorder="1" applyAlignment="1">
      <alignment horizontal="center" vertical="center" wrapText="1"/>
    </xf>
    <xf numFmtId="3" fontId="48" fillId="0" borderId="7" xfId="0" applyNumberFormat="1" applyFont="1" applyBorder="1" applyAlignment="1">
      <alignment vertical="center" wrapText="1"/>
    </xf>
    <xf numFmtId="9" fontId="52" fillId="0" borderId="7" xfId="0" applyNumberFormat="1" applyFont="1" applyBorder="1" applyAlignment="1">
      <alignment horizontal="center" vertical="center"/>
    </xf>
    <xf numFmtId="3" fontId="55" fillId="0" borderId="7" xfId="0" applyNumberFormat="1" applyFont="1" applyBorder="1" applyAlignment="1">
      <alignment horizontal="right" vertical="center"/>
    </xf>
    <xf numFmtId="3" fontId="52" fillId="0" borderId="7" xfId="0" applyNumberFormat="1" applyFont="1" applyBorder="1" applyAlignment="1">
      <alignment vertical="center"/>
    </xf>
    <xf numFmtId="41" fontId="58" fillId="0" borderId="7" xfId="0" applyNumberFormat="1" applyFont="1" applyBorder="1" applyAlignment="1">
      <alignment horizontal="left" vertical="center" wrapText="1"/>
    </xf>
    <xf numFmtId="0" fontId="42" fillId="0" borderId="6" xfId="0" applyFont="1" applyBorder="1" applyAlignment="1">
      <alignment vertical="center" wrapText="1"/>
    </xf>
    <xf numFmtId="2" fontId="42" fillId="0" borderId="10" xfId="0" applyNumberFormat="1" applyFont="1" applyBorder="1" applyAlignment="1">
      <alignment horizontal="center" vertical="center" wrapText="1"/>
    </xf>
    <xf numFmtId="0" fontId="8" fillId="0" borderId="10" xfId="0" applyFont="1" applyBorder="1" applyAlignment="1">
      <alignment horizontal="left" vertical="center"/>
    </xf>
    <xf numFmtId="9" fontId="48" fillId="0" borderId="9" xfId="0" applyNumberFormat="1" applyFont="1" applyBorder="1" applyAlignment="1">
      <alignment horizontal="center" vertical="center" wrapText="1"/>
    </xf>
    <xf numFmtId="9" fontId="62" fillId="2" borderId="10" xfId="0" applyNumberFormat="1" applyFont="1" applyFill="1" applyBorder="1" applyAlignment="1">
      <alignment horizontal="center" vertical="center" wrapText="1"/>
    </xf>
    <xf numFmtId="9" fontId="62" fillId="0" borderId="10" xfId="0" applyNumberFormat="1" applyFont="1" applyBorder="1" applyAlignment="1">
      <alignment horizontal="center" vertical="center" wrapText="1"/>
    </xf>
    <xf numFmtId="0" fontId="57" fillId="2" borderId="54" xfId="0" applyFont="1" applyFill="1" applyBorder="1" applyAlignment="1">
      <alignment horizontal="justify" vertical="center" wrapText="1"/>
    </xf>
    <xf numFmtId="0" fontId="57" fillId="0" borderId="54" xfId="0" applyFont="1" applyBorder="1" applyAlignment="1">
      <alignment vertical="center" wrapText="1"/>
    </xf>
    <xf numFmtId="0" fontId="57" fillId="0" borderId="34" xfId="0" applyFont="1" applyBorder="1" applyAlignment="1">
      <alignment vertical="center" wrapText="1"/>
    </xf>
    <xf numFmtId="0" fontId="57" fillId="0" borderId="32" xfId="0" applyFont="1" applyBorder="1" applyAlignment="1">
      <alignment vertical="center" wrapText="1"/>
    </xf>
    <xf numFmtId="9" fontId="47" fillId="0" borderId="7" xfId="0" applyNumberFormat="1" applyFont="1" applyBorder="1" applyAlignment="1">
      <alignment horizontal="center" vertical="center"/>
    </xf>
    <xf numFmtId="0" fontId="57" fillId="0" borderId="56" xfId="0" applyFont="1" applyBorder="1" applyAlignment="1">
      <alignment vertical="center" wrapText="1"/>
    </xf>
    <xf numFmtId="0" fontId="57" fillId="2" borderId="56" xfId="0" applyFont="1" applyFill="1" applyBorder="1" applyAlignment="1">
      <alignment horizontal="justify" vertical="center" wrapText="1"/>
    </xf>
    <xf numFmtId="2" fontId="42" fillId="2" borderId="54" xfId="0" applyNumberFormat="1" applyFont="1" applyFill="1" applyBorder="1" applyAlignment="1">
      <alignment horizontal="center" vertical="center" wrapText="1"/>
    </xf>
    <xf numFmtId="9" fontId="30" fillId="0" borderId="7" xfId="0" applyNumberFormat="1" applyFont="1" applyBorder="1" applyAlignment="1">
      <alignment vertical="center"/>
    </xf>
    <xf numFmtId="0" fontId="80" fillId="20" borderId="65" xfId="0" applyFont="1" applyFill="1" applyBorder="1" applyAlignment="1">
      <alignment horizontal="center" vertical="center" wrapText="1"/>
    </xf>
    <xf numFmtId="0" fontId="81" fillId="20" borderId="66" xfId="0" applyFont="1" applyFill="1" applyBorder="1" applyAlignment="1">
      <alignment horizontal="center" vertical="center" wrapText="1"/>
    </xf>
    <xf numFmtId="0" fontId="81" fillId="20" borderId="65" xfId="0" applyFont="1" applyFill="1" applyBorder="1" applyAlignment="1">
      <alignment horizontal="center" vertical="center" wrapText="1"/>
    </xf>
    <xf numFmtId="0" fontId="80" fillId="21" borderId="66" xfId="0" applyFont="1" applyFill="1" applyBorder="1" applyAlignment="1">
      <alignment vertical="center" wrapText="1"/>
    </xf>
    <xf numFmtId="0" fontId="80" fillId="22" borderId="66" xfId="0" applyFont="1" applyFill="1" applyBorder="1" applyAlignment="1">
      <alignment vertical="center" wrapText="1"/>
    </xf>
    <xf numFmtId="0" fontId="80" fillId="22" borderId="65" xfId="0" applyFont="1" applyFill="1" applyBorder="1" applyAlignment="1">
      <alignment vertical="center" wrapText="1"/>
    </xf>
    <xf numFmtId="0" fontId="80" fillId="22" borderId="65" xfId="0" applyFont="1" applyFill="1" applyBorder="1" applyAlignment="1">
      <alignment horizontal="center" vertical="center" wrapText="1"/>
    </xf>
    <xf numFmtId="0" fontId="80" fillId="23" borderId="66" xfId="0" applyFont="1" applyFill="1" applyBorder="1" applyAlignment="1">
      <alignment vertical="center" wrapText="1"/>
    </xf>
    <xf numFmtId="0" fontId="80" fillId="23" borderId="65" xfId="0" applyFont="1" applyFill="1" applyBorder="1" applyAlignment="1">
      <alignment vertical="center" wrapText="1"/>
    </xf>
    <xf numFmtId="0" fontId="80" fillId="23" borderId="65" xfId="0" applyFont="1" applyFill="1" applyBorder="1" applyAlignment="1">
      <alignment horizontal="center" vertical="center" wrapText="1"/>
    </xf>
    <xf numFmtId="0" fontId="0" fillId="0" borderId="66" xfId="0" applyBorder="1" applyAlignment="1">
      <alignment vertical="center" wrapText="1"/>
    </xf>
    <xf numFmtId="0" fontId="82" fillId="5" borderId="65" xfId="0" applyFont="1" applyFill="1" applyBorder="1" applyAlignment="1">
      <alignment vertical="center" wrapText="1"/>
    </xf>
    <xf numFmtId="0" fontId="82" fillId="5" borderId="65" xfId="0" applyFont="1" applyFill="1" applyBorder="1" applyAlignment="1">
      <alignment horizontal="center" vertical="center" wrapText="1"/>
    </xf>
    <xf numFmtId="46" fontId="80" fillId="23" borderId="65" xfId="0" applyNumberFormat="1" applyFont="1" applyFill="1" applyBorder="1" applyAlignment="1">
      <alignment horizontal="center" vertical="center" wrapText="1"/>
    </xf>
    <xf numFmtId="0" fontId="82" fillId="5" borderId="57" xfId="0" applyFont="1" applyFill="1" applyBorder="1" applyAlignment="1">
      <alignment vertical="center" wrapText="1"/>
    </xf>
    <xf numFmtId="0" fontId="82" fillId="5" borderId="68" xfId="0" applyFont="1" applyFill="1" applyBorder="1" applyAlignment="1">
      <alignment vertical="center" wrapText="1"/>
    </xf>
    <xf numFmtId="0" fontId="82" fillId="5" borderId="68" xfId="0" applyFont="1" applyFill="1" applyBorder="1" applyAlignment="1">
      <alignment horizontal="center" vertical="center" wrapText="1"/>
    </xf>
    <xf numFmtId="0" fontId="31" fillId="0" borderId="0" xfId="0" applyFont="1" applyAlignment="1">
      <alignment horizontal="left" vertical="top"/>
    </xf>
    <xf numFmtId="0" fontId="83" fillId="0" borderId="0" xfId="0" applyFont="1" applyAlignment="1">
      <alignment horizontal="left" vertical="top"/>
    </xf>
    <xf numFmtId="3" fontId="21" fillId="2" borderId="10" xfId="0" applyNumberFormat="1" applyFont="1" applyFill="1" applyBorder="1" applyAlignment="1">
      <alignment horizontal="right" vertical="center" wrapText="1"/>
    </xf>
    <xf numFmtId="41" fontId="34" fillId="2" borderId="0" xfId="0" applyNumberFormat="1" applyFont="1" applyFill="1" applyAlignment="1">
      <alignment horizontal="center" vertical="center" wrapText="1"/>
    </xf>
    <xf numFmtId="41" fontId="66" fillId="17" borderId="10" xfId="226" applyNumberFormat="1" applyFont="1" applyFill="1" applyBorder="1" applyAlignment="1" applyProtection="1">
      <alignment vertical="center"/>
    </xf>
    <xf numFmtId="41" fontId="38" fillId="2" borderId="10" xfId="226" applyNumberFormat="1" applyFont="1" applyFill="1" applyBorder="1" applyAlignment="1" applyProtection="1">
      <alignment vertical="center"/>
    </xf>
    <xf numFmtId="49" fontId="36" fillId="17" borderId="10" xfId="2" applyNumberFormat="1" applyFont="1" applyFill="1" applyBorder="1" applyAlignment="1">
      <alignment horizontal="center" vertical="center"/>
    </xf>
    <xf numFmtId="41" fontId="66" fillId="17" borderId="10" xfId="0" quotePrefix="1" applyNumberFormat="1" applyFont="1" applyFill="1" applyBorder="1" applyAlignment="1">
      <alignment horizontal="left" vertical="center" wrapText="1"/>
    </xf>
    <xf numFmtId="41" fontId="36" fillId="17" borderId="10" xfId="225" applyNumberFormat="1" applyFont="1" applyFill="1" applyBorder="1" applyAlignment="1" applyProtection="1">
      <alignment horizontal="right" vertical="center"/>
    </xf>
    <xf numFmtId="2" fontId="7" fillId="17" borderId="10" xfId="0" applyNumberFormat="1" applyFont="1" applyFill="1" applyBorder="1" applyAlignment="1">
      <alignment horizontal="center" vertical="center"/>
    </xf>
    <xf numFmtId="41" fontId="5" fillId="17" borderId="10" xfId="225" applyNumberFormat="1" applyFont="1" applyFill="1" applyBorder="1" applyAlignment="1" applyProtection="1">
      <alignment horizontal="right" vertical="center"/>
    </xf>
    <xf numFmtId="2" fontId="7" fillId="17" borderId="5" xfId="0" applyNumberFormat="1" applyFont="1" applyFill="1" applyBorder="1" applyAlignment="1">
      <alignment horizontal="center" vertical="center"/>
    </xf>
    <xf numFmtId="0" fontId="85" fillId="17" borderId="10" xfId="0" applyFont="1" applyFill="1" applyBorder="1" applyAlignment="1">
      <alignment horizontal="left" vertical="center" wrapText="1"/>
    </xf>
    <xf numFmtId="41" fontId="86" fillId="17" borderId="10" xfId="0" applyNumberFormat="1" applyFont="1" applyFill="1" applyBorder="1" applyAlignment="1">
      <alignment horizontal="right" vertical="center"/>
    </xf>
    <xf numFmtId="41" fontId="44" fillId="17" borderId="10" xfId="2" applyNumberFormat="1" applyFont="1" applyFill="1" applyBorder="1" applyAlignment="1">
      <alignment horizontal="right" vertical="center"/>
    </xf>
    <xf numFmtId="2" fontId="44" fillId="14" borderId="10" xfId="0" applyNumberFormat="1" applyFont="1" applyFill="1" applyBorder="1" applyAlignment="1">
      <alignment horizontal="center" vertical="center"/>
    </xf>
    <xf numFmtId="0" fontId="87" fillId="17" borderId="10" xfId="0" applyFont="1" applyFill="1" applyBorder="1" applyAlignment="1">
      <alignment horizontal="left" vertical="center" wrapText="1"/>
    </xf>
    <xf numFmtId="2" fontId="44" fillId="16" borderId="10" xfId="0" applyNumberFormat="1" applyFont="1" applyFill="1" applyBorder="1" applyAlignment="1">
      <alignment horizontal="center" vertical="center"/>
    </xf>
    <xf numFmtId="2" fontId="67" fillId="17" borderId="10" xfId="0" applyNumberFormat="1" applyFont="1" applyFill="1" applyBorder="1" applyAlignment="1">
      <alignment vertical="center" wrapText="1"/>
    </xf>
    <xf numFmtId="41" fontId="7" fillId="17" borderId="10" xfId="225" applyNumberFormat="1" applyFont="1" applyFill="1" applyBorder="1" applyAlignment="1" applyProtection="1">
      <alignment horizontal="right" vertical="center"/>
    </xf>
    <xf numFmtId="41" fontId="66" fillId="17" borderId="10" xfId="2" applyNumberFormat="1" applyFont="1" applyFill="1" applyBorder="1" applyAlignment="1">
      <alignment horizontal="right" vertical="center"/>
    </xf>
    <xf numFmtId="41" fontId="66" fillId="17" borderId="10" xfId="2" quotePrefix="1" applyNumberFormat="1" applyFont="1" applyFill="1" applyBorder="1" applyAlignment="1">
      <alignment horizontal="right" vertical="center"/>
    </xf>
    <xf numFmtId="0" fontId="31" fillId="0" borderId="0" xfId="0" applyFont="1" applyAlignment="1">
      <alignment horizontal="center" vertical="center" wrapText="1"/>
    </xf>
    <xf numFmtId="0" fontId="31" fillId="0" borderId="0" xfId="0" applyFont="1" applyAlignment="1">
      <alignment wrapText="1"/>
    </xf>
    <xf numFmtId="0" fontId="88" fillId="0" borderId="0" xfId="0" applyFont="1"/>
    <xf numFmtId="0" fontId="88" fillId="2" borderId="0" xfId="0" applyFont="1" applyFill="1"/>
    <xf numFmtId="0" fontId="89" fillId="0" borderId="0" xfId="0" applyFont="1"/>
    <xf numFmtId="0" fontId="90" fillId="0" borderId="0" xfId="0" applyFont="1"/>
    <xf numFmtId="0" fontId="91" fillId="0" borderId="0" xfId="0" applyFont="1"/>
    <xf numFmtId="0" fontId="92" fillId="0" borderId="0" xfId="0" applyFont="1"/>
    <xf numFmtId="0" fontId="31" fillId="0" borderId="0" xfId="0" applyFont="1"/>
    <xf numFmtId="169" fontId="89" fillId="0" borderId="0" xfId="0" applyNumberFormat="1" applyFont="1"/>
    <xf numFmtId="0" fontId="24" fillId="0" borderId="10" xfId="0" applyFont="1" applyBorder="1" applyAlignment="1">
      <alignment wrapText="1"/>
    </xf>
    <xf numFmtId="0" fontId="31" fillId="0" borderId="10" xfId="0" applyFont="1" applyBorder="1" applyAlignment="1">
      <alignment horizontal="center" vertical="center" wrapText="1"/>
    </xf>
    <xf numFmtId="0" fontId="31" fillId="0" borderId="10" xfId="0" applyFont="1" applyBorder="1" applyAlignment="1">
      <alignment vertical="top" wrapText="1"/>
    </xf>
    <xf numFmtId="0" fontId="26" fillId="0" borderId="10" xfId="0" applyFont="1" applyBorder="1" applyAlignment="1">
      <alignment horizontal="center" wrapText="1"/>
    </xf>
    <xf numFmtId="0" fontId="31" fillId="0" borderId="10" xfId="0" applyFont="1" applyBorder="1" applyAlignment="1">
      <alignment horizontal="left" vertical="top" wrapText="1"/>
    </xf>
    <xf numFmtId="9" fontId="24" fillId="0" borderId="10" xfId="0" applyNumberFormat="1" applyFont="1" applyBorder="1" applyAlignment="1">
      <alignment horizontal="left" vertical="center" wrapText="1"/>
    </xf>
    <xf numFmtId="10" fontId="24" fillId="0" borderId="10" xfId="0" applyNumberFormat="1" applyFont="1" applyBorder="1" applyAlignment="1">
      <alignment horizontal="right" vertical="center" wrapText="1"/>
    </xf>
    <xf numFmtId="10" fontId="24" fillId="7" borderId="10" xfId="0" applyNumberFormat="1" applyFont="1" applyFill="1" applyBorder="1" applyAlignment="1">
      <alignment horizontal="center" vertical="center" wrapText="1"/>
    </xf>
    <xf numFmtId="0" fontId="23" fillId="0" borderId="10" xfId="0" applyFont="1" applyBorder="1" applyAlignment="1">
      <alignment horizontal="center" vertical="center" wrapText="1"/>
    </xf>
    <xf numFmtId="9" fontId="23" fillId="0" borderId="10" xfId="0" applyNumberFormat="1" applyFont="1" applyBorder="1" applyAlignment="1">
      <alignment horizontal="left" vertical="center" wrapText="1"/>
    </xf>
    <xf numFmtId="0" fontId="5" fillId="0" borderId="3" xfId="175" applyFont="1" applyBorder="1" applyAlignment="1">
      <alignment vertical="center" wrapText="1"/>
    </xf>
    <xf numFmtId="2" fontId="23" fillId="7" borderId="10" xfId="0" applyNumberFormat="1" applyFont="1" applyFill="1" applyBorder="1" applyAlignment="1">
      <alignment horizontal="right" vertical="center" wrapText="1"/>
    </xf>
    <xf numFmtId="169" fontId="23" fillId="7" borderId="10" xfId="0" applyNumberFormat="1" applyFont="1" applyFill="1" applyBorder="1" applyAlignment="1">
      <alignment horizontal="right" vertical="center" wrapText="1"/>
    </xf>
    <xf numFmtId="0" fontId="23" fillId="0" borderId="10" xfId="0" applyFont="1" applyBorder="1" applyAlignment="1">
      <alignment horizontal="right" vertical="center" wrapText="1"/>
    </xf>
    <xf numFmtId="169" fontId="23" fillId="0" borderId="10" xfId="0" applyNumberFormat="1" applyFont="1" applyBorder="1" applyAlignment="1">
      <alignment horizontal="center" vertical="center" wrapText="1"/>
    </xf>
    <xf numFmtId="10" fontId="23" fillId="0" borderId="10" xfId="0" applyNumberFormat="1" applyFont="1" applyBorder="1" applyAlignment="1">
      <alignment horizontal="center" vertical="center" wrapText="1"/>
    </xf>
    <xf numFmtId="10" fontId="23" fillId="7" borderId="10" xfId="0" applyNumberFormat="1" applyFont="1" applyFill="1" applyBorder="1" applyAlignment="1">
      <alignment horizontal="center" vertical="center" wrapText="1"/>
    </xf>
    <xf numFmtId="0" fontId="32" fillId="0" borderId="10" xfId="0" applyFont="1" applyBorder="1" applyAlignment="1">
      <alignment horizontal="center" vertical="center" wrapText="1"/>
    </xf>
    <xf numFmtId="0" fontId="32" fillId="0" borderId="10" xfId="0" applyFont="1" applyBorder="1" applyAlignment="1">
      <alignment horizontal="left" vertical="top" wrapText="1"/>
    </xf>
    <xf numFmtId="0" fontId="93" fillId="0" borderId="0" xfId="0" applyFont="1"/>
    <xf numFmtId="0" fontId="93" fillId="2" borderId="0" xfId="0" applyFont="1" applyFill="1"/>
    <xf numFmtId="0" fontId="94" fillId="0" borderId="0" xfId="0" applyFont="1"/>
    <xf numFmtId="0" fontId="95" fillId="0" borderId="0" xfId="0" applyFont="1"/>
    <xf numFmtId="0" fontId="23" fillId="0" borderId="45" xfId="0" applyFont="1" applyBorder="1" applyAlignment="1">
      <alignment horizontal="left" vertical="center" wrapText="1"/>
    </xf>
    <xf numFmtId="0" fontId="24" fillId="0" borderId="45" xfId="0" applyFont="1" applyBorder="1" applyAlignment="1">
      <alignment horizontal="left" vertical="center" wrapText="1"/>
    </xf>
    <xf numFmtId="10" fontId="24" fillId="0" borderId="10" xfId="0" applyNumberFormat="1" applyFont="1" applyBorder="1" applyAlignment="1">
      <alignment horizontal="center" vertical="center" wrapText="1"/>
    </xf>
    <xf numFmtId="0" fontId="40" fillId="0" borderId="10" xfId="0" applyFont="1" applyBorder="1" applyAlignment="1">
      <alignment horizontal="left" vertical="center" wrapText="1"/>
    </xf>
    <xf numFmtId="0" fontId="24" fillId="0" borderId="10" xfId="0" applyFont="1" applyBorder="1" applyAlignment="1">
      <alignment horizontal="left" vertical="top" wrapText="1"/>
    </xf>
    <xf numFmtId="169" fontId="88" fillId="0" borderId="0" xfId="0" applyNumberFormat="1" applyFont="1"/>
    <xf numFmtId="43" fontId="88" fillId="0" borderId="0" xfId="0" applyNumberFormat="1" applyFont="1"/>
    <xf numFmtId="43" fontId="88" fillId="2" borderId="0" xfId="0" applyNumberFormat="1" applyFont="1" applyFill="1"/>
    <xf numFmtId="0" fontId="5" fillId="0" borderId="10" xfId="175" applyFont="1" applyBorder="1" applyAlignment="1">
      <alignment vertical="center" wrapText="1"/>
    </xf>
    <xf numFmtId="168" fontId="9" fillId="0" borderId="10" xfId="178" applyNumberFormat="1" applyFont="1" applyFill="1" applyBorder="1" applyAlignment="1">
      <alignment vertical="center" wrapText="1"/>
    </xf>
    <xf numFmtId="168" fontId="9" fillId="0" borderId="10" xfId="175" applyNumberFormat="1" applyFont="1" applyBorder="1" applyAlignment="1">
      <alignment vertical="center" wrapText="1"/>
    </xf>
    <xf numFmtId="169" fontId="24" fillId="0" borderId="10" xfId="0" quotePrefix="1" applyNumberFormat="1" applyFont="1" applyBorder="1" applyAlignment="1">
      <alignment horizontal="center" vertical="center" wrapText="1"/>
    </xf>
    <xf numFmtId="165" fontId="88" fillId="2" borderId="0" xfId="0" applyNumberFormat="1" applyFont="1" applyFill="1"/>
    <xf numFmtId="0" fontId="5" fillId="0" borderId="5" xfId="201" applyFont="1" applyBorder="1" applyAlignment="1">
      <alignment horizontal="left" vertical="center" wrapText="1"/>
    </xf>
    <xf numFmtId="168" fontId="40" fillId="0" borderId="10" xfId="178" applyNumberFormat="1" applyFont="1" applyFill="1" applyBorder="1" applyAlignment="1">
      <alignment vertical="center" wrapText="1"/>
    </xf>
    <xf numFmtId="0" fontId="23" fillId="2" borderId="45" xfId="0" applyFont="1" applyFill="1" applyBorder="1" applyAlignment="1">
      <alignment horizontal="left" vertical="center" wrapText="1"/>
    </xf>
    <xf numFmtId="0" fontId="24" fillId="25" borderId="10" xfId="0" applyFont="1" applyFill="1" applyBorder="1" applyAlignment="1">
      <alignment horizontal="right" vertical="center" wrapText="1"/>
    </xf>
    <xf numFmtId="0" fontId="23" fillId="0" borderId="45" xfId="0" applyFont="1" applyBorder="1" applyAlignment="1">
      <alignment horizontal="left" vertical="top" wrapText="1"/>
    </xf>
    <xf numFmtId="41" fontId="9" fillId="0" borderId="10" xfId="0" applyNumberFormat="1" applyFont="1" applyBorder="1" applyAlignment="1">
      <alignment horizontal="center" vertical="center" wrapText="1"/>
    </xf>
    <xf numFmtId="168" fontId="40" fillId="0" borderId="10" xfId="178" applyNumberFormat="1" applyFont="1" applyFill="1" applyBorder="1" applyAlignment="1">
      <alignment horizontal="left" vertical="center" wrapText="1"/>
    </xf>
    <xf numFmtId="168" fontId="40" fillId="0" borderId="10" xfId="178" quotePrefix="1" applyNumberFormat="1" applyFont="1" applyFill="1" applyBorder="1" applyAlignment="1">
      <alignment vertical="center" wrapText="1"/>
    </xf>
    <xf numFmtId="43" fontId="88" fillId="3" borderId="0" xfId="0" applyNumberFormat="1" applyFont="1" applyFill="1"/>
    <xf numFmtId="0" fontId="7" fillId="0" borderId="10" xfId="175" applyFont="1" applyBorder="1" applyAlignment="1">
      <alignment vertical="center" wrapText="1"/>
    </xf>
    <xf numFmtId="0" fontId="7" fillId="0" borderId="10" xfId="175" applyFont="1" applyBorder="1" applyAlignment="1">
      <alignment horizontal="left" vertical="center" wrapText="1"/>
    </xf>
    <xf numFmtId="169" fontId="24" fillId="2" borderId="10" xfId="0" applyNumberFormat="1" applyFont="1" applyFill="1" applyBorder="1" applyAlignment="1">
      <alignment horizontal="right" vertical="center" wrapText="1"/>
    </xf>
    <xf numFmtId="10" fontId="24" fillId="2" borderId="10" xfId="0" applyNumberFormat="1" applyFont="1" applyFill="1" applyBorder="1" applyAlignment="1">
      <alignment horizontal="center" vertical="center" wrapText="1"/>
    </xf>
    <xf numFmtId="0" fontId="5" fillId="0" borderId="7" xfId="175" applyFont="1" applyBorder="1" applyAlignment="1">
      <alignment horizontal="left" vertical="center" wrapText="1"/>
    </xf>
    <xf numFmtId="0" fontId="5" fillId="0" borderId="45" xfId="0" applyFont="1" applyBorder="1" applyAlignment="1">
      <alignment vertical="center" wrapText="1"/>
    </xf>
    <xf numFmtId="168" fontId="40" fillId="0" borderId="10" xfId="175" applyNumberFormat="1" applyFont="1" applyBorder="1" applyAlignment="1">
      <alignment vertical="center" wrapText="1"/>
    </xf>
    <xf numFmtId="169" fontId="24" fillId="2" borderId="10" xfId="0" applyNumberFormat="1" applyFont="1" applyFill="1" applyBorder="1" applyAlignment="1">
      <alignment horizontal="center" vertical="center" wrapText="1"/>
    </xf>
    <xf numFmtId="2" fontId="24" fillId="26" borderId="10" xfId="0" applyNumberFormat="1" applyFont="1" applyFill="1" applyBorder="1" applyAlignment="1">
      <alignment horizontal="right" vertical="center" wrapText="1"/>
    </xf>
    <xf numFmtId="169" fontId="24" fillId="26" borderId="10" xfId="0" applyNumberFormat="1" applyFont="1" applyFill="1" applyBorder="1" applyAlignment="1">
      <alignment horizontal="right" vertical="center" wrapText="1"/>
    </xf>
    <xf numFmtId="10" fontId="24" fillId="26" borderId="10" xfId="0" applyNumberFormat="1" applyFont="1" applyFill="1" applyBorder="1" applyAlignment="1">
      <alignment horizontal="center" vertical="center" wrapText="1"/>
    </xf>
    <xf numFmtId="168" fontId="40" fillId="0" borderId="10" xfId="0" applyNumberFormat="1" applyFont="1" applyBorder="1" applyAlignment="1">
      <alignment vertical="center" wrapText="1"/>
    </xf>
    <xf numFmtId="0" fontId="24" fillId="2" borderId="10" xfId="0" applyFont="1" applyFill="1" applyBorder="1" applyAlignment="1">
      <alignment horizontal="right" vertical="center" wrapText="1"/>
    </xf>
    <xf numFmtId="0" fontId="5" fillId="0" borderId="3" xfId="175" applyFont="1" applyBorder="1" applyAlignment="1">
      <alignment horizontal="left" vertical="center" wrapText="1"/>
    </xf>
    <xf numFmtId="0" fontId="32" fillId="0" borderId="10" xfId="0" applyFont="1" applyBorder="1"/>
    <xf numFmtId="0" fontId="96" fillId="0" borderId="10" xfId="0" applyFont="1" applyBorder="1"/>
    <xf numFmtId="10" fontId="32" fillId="0" borderId="10" xfId="0" applyNumberFormat="1" applyFont="1" applyBorder="1" applyAlignment="1">
      <alignment horizontal="center" vertical="center" wrapText="1"/>
    </xf>
    <xf numFmtId="2" fontId="32" fillId="0" borderId="10" xfId="0" applyNumberFormat="1" applyFont="1" applyBorder="1" applyAlignment="1">
      <alignment horizontal="right"/>
    </xf>
    <xf numFmtId="0" fontId="97" fillId="0" borderId="10" xfId="0" applyFont="1" applyBorder="1" applyAlignment="1">
      <alignment horizontal="center" vertical="center" wrapText="1"/>
    </xf>
    <xf numFmtId="0" fontId="32" fillId="0" borderId="69" xfId="0" applyFont="1" applyBorder="1"/>
    <xf numFmtId="0" fontId="32" fillId="0" borderId="10" xfId="0" applyFont="1" applyBorder="1" applyAlignment="1">
      <alignment horizontal="right"/>
    </xf>
    <xf numFmtId="0" fontId="31" fillId="0" borderId="70" xfId="0" applyFont="1" applyBorder="1" applyAlignment="1">
      <alignment vertical="top" wrapText="1"/>
    </xf>
    <xf numFmtId="0" fontId="99" fillId="0" borderId="0" xfId="0" quotePrefix="1" applyFont="1" applyAlignment="1">
      <alignment vertical="center" wrapText="1"/>
    </xf>
    <xf numFmtId="169" fontId="99" fillId="0" borderId="0" xfId="0" quotePrefix="1" applyNumberFormat="1" applyFont="1" applyAlignment="1">
      <alignment vertical="center" wrapText="1"/>
    </xf>
    <xf numFmtId="0" fontId="99" fillId="0" borderId="72" xfId="0" quotePrefix="1" applyFont="1" applyBorder="1" applyAlignment="1">
      <alignment vertical="center" wrapText="1"/>
    </xf>
    <xf numFmtId="169" fontId="100" fillId="0" borderId="0" xfId="0" applyNumberFormat="1" applyFont="1"/>
    <xf numFmtId="0" fontId="8" fillId="0" borderId="0" xfId="0" quotePrefix="1" applyFont="1" applyAlignment="1">
      <alignment vertical="center" wrapText="1"/>
    </xf>
    <xf numFmtId="169" fontId="90" fillId="0" borderId="0" xfId="0" applyNumberFormat="1" applyFont="1"/>
    <xf numFmtId="0" fontId="99" fillId="0" borderId="0" xfId="0" quotePrefix="1" applyFont="1" applyAlignment="1">
      <alignment horizontal="center" vertical="center" wrapText="1"/>
    </xf>
    <xf numFmtId="0" fontId="99" fillId="0" borderId="13" xfId="0" quotePrefix="1" applyFont="1" applyBorder="1" applyAlignment="1">
      <alignment vertical="center" wrapText="1"/>
    </xf>
    <xf numFmtId="0" fontId="99" fillId="0" borderId="74" xfId="0" quotePrefix="1" applyFont="1" applyBorder="1" applyAlignment="1">
      <alignment vertical="center" wrapText="1"/>
    </xf>
    <xf numFmtId="0" fontId="98" fillId="0" borderId="0" xfId="0" quotePrefix="1" applyFont="1" applyAlignment="1">
      <alignment horizontal="left" vertical="center" wrapText="1"/>
    </xf>
    <xf numFmtId="0" fontId="98" fillId="0" borderId="0" xfId="0" applyFont="1" applyAlignment="1">
      <alignment horizontal="center" vertical="center" wrapText="1"/>
    </xf>
    <xf numFmtId="0" fontId="102" fillId="27" borderId="45" xfId="0" applyFont="1" applyFill="1" applyBorder="1" applyAlignment="1">
      <alignment horizontal="center" vertical="center" wrapText="1"/>
    </xf>
    <xf numFmtId="0" fontId="102" fillId="0" borderId="45" xfId="0" applyFont="1" applyBorder="1" applyAlignment="1">
      <alignment horizontal="center" vertical="center" wrapText="1"/>
    </xf>
    <xf numFmtId="169" fontId="31" fillId="0" borderId="0" xfId="0" applyNumberFormat="1" applyFont="1"/>
    <xf numFmtId="0" fontId="31" fillId="0" borderId="0" xfId="0" applyFont="1" applyAlignment="1">
      <alignment horizontal="right"/>
    </xf>
    <xf numFmtId="0" fontId="103" fillId="0" borderId="45" xfId="0" applyFont="1" applyBorder="1" applyAlignment="1">
      <alignment horizontal="center" vertical="center" wrapText="1"/>
    </xf>
    <xf numFmtId="0" fontId="83" fillId="0" borderId="0" xfId="0" applyFont="1"/>
    <xf numFmtId="0" fontId="104" fillId="0" borderId="0" xfId="0" applyFont="1" applyAlignment="1">
      <alignment horizontal="left" vertical="center"/>
    </xf>
    <xf numFmtId="0" fontId="105" fillId="0" borderId="0" xfId="0" applyFont="1" applyAlignment="1">
      <alignment horizontal="left" vertical="center"/>
    </xf>
    <xf numFmtId="0" fontId="106" fillId="0" borderId="0" xfId="0" applyFont="1" applyAlignment="1">
      <alignment horizontal="left" vertical="center"/>
    </xf>
    <xf numFmtId="169" fontId="24" fillId="0" borderId="46" xfId="193" applyNumberFormat="1" applyFont="1" applyBorder="1" applyAlignment="1">
      <alignment vertical="center" wrapText="1"/>
    </xf>
    <xf numFmtId="169" fontId="24" fillId="0" borderId="44" xfId="193" quotePrefix="1" applyNumberFormat="1" applyFont="1" applyBorder="1" applyAlignment="1">
      <alignment horizontal="center" vertical="center" wrapText="1"/>
    </xf>
    <xf numFmtId="41" fontId="40" fillId="2" borderId="3" xfId="2" applyNumberFormat="1" applyFont="1" applyFill="1" applyBorder="1" applyAlignment="1">
      <alignment horizontal="right" vertical="center"/>
    </xf>
    <xf numFmtId="169" fontId="24" fillId="2" borderId="45" xfId="193" quotePrefix="1" applyNumberFormat="1" applyFont="1" applyFill="1" applyBorder="1" applyAlignment="1">
      <alignment horizontal="center" vertical="center" wrapText="1"/>
    </xf>
    <xf numFmtId="169" fontId="24" fillId="0" borderId="10" xfId="193" quotePrefix="1" applyNumberFormat="1" applyFont="1" applyBorder="1" applyAlignment="1">
      <alignment horizontal="right" vertical="center" wrapText="1"/>
    </xf>
    <xf numFmtId="169" fontId="24" fillId="0" borderId="10" xfId="193" applyNumberFormat="1" applyFont="1" applyBorder="1" applyAlignment="1">
      <alignment horizontal="center" vertical="center" wrapText="1"/>
    </xf>
    <xf numFmtId="0" fontId="24" fillId="0" borderId="10" xfId="193" applyFont="1" applyBorder="1" applyAlignment="1">
      <alignment horizontal="center" vertical="center"/>
    </xf>
    <xf numFmtId="169" fontId="24" fillId="0" borderId="10" xfId="193" applyNumberFormat="1" applyFont="1" applyBorder="1" applyAlignment="1">
      <alignment vertical="center" wrapText="1"/>
    </xf>
    <xf numFmtId="1" fontId="24" fillId="0" borderId="46" xfId="193" applyNumberFormat="1" applyFont="1" applyBorder="1" applyAlignment="1">
      <alignment vertical="center" wrapText="1"/>
    </xf>
    <xf numFmtId="1" fontId="24" fillId="0" borderId="45" xfId="193" applyNumberFormat="1" applyFont="1" applyBorder="1" applyAlignment="1">
      <alignment vertical="center" wrapText="1"/>
    </xf>
    <xf numFmtId="169" fontId="24" fillId="2" borderId="45" xfId="193" applyNumberFormat="1" applyFont="1" applyFill="1" applyBorder="1" applyAlignment="1">
      <alignment horizontal="center" vertical="center" wrapText="1"/>
    </xf>
    <xf numFmtId="169" fontId="24" fillId="0" borderId="44" xfId="193" applyNumberFormat="1" applyFont="1" applyBorder="1" applyAlignment="1">
      <alignment vertical="center" wrapText="1"/>
    </xf>
    <xf numFmtId="0" fontId="24" fillId="0" borderId="44" xfId="193" applyFont="1" applyBorder="1" applyAlignment="1">
      <alignment vertical="center" wrapText="1"/>
    </xf>
    <xf numFmtId="3" fontId="9" fillId="2" borderId="49" xfId="2" applyNumberFormat="1" applyFont="1" applyFill="1" applyBorder="1" applyAlignment="1">
      <alignment horizontal="right" vertical="center"/>
    </xf>
    <xf numFmtId="3" fontId="24" fillId="0" borderId="45" xfId="193" applyNumberFormat="1" applyFont="1" applyBorder="1" applyAlignment="1">
      <alignment vertical="center" wrapText="1"/>
    </xf>
    <xf numFmtId="1" fontId="24" fillId="0" borderId="46" xfId="193" quotePrefix="1" applyNumberFormat="1" applyFont="1" applyBorder="1" applyAlignment="1">
      <alignment horizontal="center" vertical="center" wrapText="1"/>
    </xf>
    <xf numFmtId="41" fontId="40" fillId="2" borderId="10" xfId="2" applyNumberFormat="1" applyFont="1" applyFill="1" applyBorder="1" applyAlignment="1">
      <alignment vertical="center"/>
    </xf>
    <xf numFmtId="1" fontId="9" fillId="2" borderId="10" xfId="0" applyNumberFormat="1" applyFont="1" applyFill="1" applyBorder="1" applyAlignment="1">
      <alignment vertical="center"/>
    </xf>
    <xf numFmtId="0" fontId="40" fillId="0" borderId="0" xfId="0" applyFont="1" applyAlignment="1">
      <alignment horizontal="right" vertical="center"/>
    </xf>
    <xf numFmtId="0" fontId="7" fillId="0" borderId="0" xfId="0" applyFont="1" applyAlignment="1">
      <alignment horizontal="left"/>
    </xf>
    <xf numFmtId="49" fontId="66" fillId="17" borderId="10" xfId="0" applyNumberFormat="1" applyFont="1" applyFill="1" applyBorder="1" applyAlignment="1">
      <alignment horizontal="center" vertical="center"/>
    </xf>
    <xf numFmtId="0" fontId="84" fillId="17" borderId="10" xfId="0" applyFont="1" applyFill="1" applyBorder="1" applyAlignment="1">
      <alignment horizontal="left" vertical="center" wrapText="1"/>
    </xf>
    <xf numFmtId="2" fontId="9" fillId="17" borderId="10" xfId="0" applyNumberFormat="1" applyFont="1" applyFill="1" applyBorder="1" applyAlignment="1">
      <alignment horizontal="center" vertical="center"/>
    </xf>
    <xf numFmtId="2" fontId="9" fillId="17" borderId="5" xfId="0" applyNumberFormat="1" applyFont="1" applyFill="1" applyBorder="1" applyAlignment="1">
      <alignment horizontal="center" vertical="center"/>
    </xf>
    <xf numFmtId="0" fontId="24" fillId="0" borderId="10" xfId="0" applyFont="1" applyBorder="1" applyAlignment="1">
      <alignment horizontal="left" vertical="center" wrapText="1"/>
    </xf>
    <xf numFmtId="41" fontId="40" fillId="2" borderId="10" xfId="0" applyNumberFormat="1" applyFont="1" applyFill="1" applyBorder="1" applyAlignment="1">
      <alignment horizontal="right" vertical="center"/>
    </xf>
    <xf numFmtId="41" fontId="9" fillId="2" borderId="10" xfId="226" applyNumberFormat="1" applyFont="1" applyFill="1" applyBorder="1" applyAlignment="1" applyProtection="1">
      <alignment vertical="center"/>
    </xf>
    <xf numFmtId="41" fontId="59" fillId="2" borderId="10" xfId="0" applyNumberFormat="1" applyFont="1" applyFill="1" applyBorder="1" applyAlignment="1">
      <alignment vertical="center" wrapText="1"/>
    </xf>
    <xf numFmtId="164" fontId="9" fillId="2" borderId="10" xfId="194" applyFont="1" applyFill="1" applyBorder="1" applyAlignment="1" applyProtection="1">
      <alignment vertical="center"/>
    </xf>
    <xf numFmtId="41" fontId="40" fillId="2" borderId="10" xfId="2" applyNumberFormat="1" applyFont="1" applyFill="1" applyBorder="1" applyAlignment="1">
      <alignment horizontal="right" vertical="center"/>
    </xf>
    <xf numFmtId="41" fontId="9" fillId="2" borderId="10" xfId="0" quotePrefix="1" applyNumberFormat="1" applyFont="1" applyFill="1" applyBorder="1" applyAlignment="1">
      <alignment horizontal="left" vertical="center" wrapText="1"/>
    </xf>
    <xf numFmtId="41" fontId="107" fillId="2" borderId="10" xfId="0" applyNumberFormat="1" applyFont="1" applyFill="1" applyBorder="1" applyAlignment="1">
      <alignment horizontal="right" vertical="center"/>
    </xf>
    <xf numFmtId="169" fontId="24" fillId="0" borderId="46" xfId="193" quotePrefix="1" applyNumberFormat="1" applyFont="1" applyBorder="1" applyAlignment="1">
      <alignment horizontal="center" vertical="center" wrapText="1"/>
    </xf>
    <xf numFmtId="0" fontId="108" fillId="2" borderId="32" xfId="2" applyFont="1" applyFill="1" applyBorder="1" applyAlignment="1">
      <alignment horizontal="left" vertical="center" wrapText="1"/>
    </xf>
    <xf numFmtId="173" fontId="109" fillId="2" borderId="32" xfId="2" applyNumberFormat="1" applyFont="1" applyFill="1" applyBorder="1" applyAlignment="1">
      <alignment horizontal="center" vertical="center" wrapText="1"/>
    </xf>
    <xf numFmtId="0" fontId="11" fillId="2" borderId="33" xfId="2" applyFont="1" applyFill="1" applyBorder="1" applyAlignment="1">
      <alignment horizontal="center" vertical="center"/>
    </xf>
    <xf numFmtId="0" fontId="110" fillId="2" borderId="34" xfId="2" applyFont="1" applyFill="1" applyBorder="1" applyAlignment="1">
      <alignment horizontal="center" vertical="center" wrapText="1"/>
    </xf>
    <xf numFmtId="0" fontId="110" fillId="2" borderId="32" xfId="2" applyFont="1" applyFill="1" applyBorder="1" applyAlignment="1">
      <alignment horizontal="center" vertical="center" wrapText="1"/>
    </xf>
    <xf numFmtId="41" fontId="110" fillId="2" borderId="32" xfId="2" applyNumberFormat="1" applyFont="1" applyFill="1" applyBorder="1" applyAlignment="1">
      <alignment horizontal="center" vertical="center" wrapText="1"/>
    </xf>
    <xf numFmtId="0" fontId="110" fillId="2" borderId="15" xfId="2" applyFont="1" applyFill="1" applyBorder="1" applyAlignment="1">
      <alignment horizontal="center" vertical="center" wrapText="1"/>
    </xf>
    <xf numFmtId="0" fontId="11" fillId="2" borderId="34" xfId="2" applyFont="1" applyFill="1" applyBorder="1" applyAlignment="1">
      <alignment horizontal="left" vertical="center" wrapText="1"/>
    </xf>
    <xf numFmtId="41" fontId="110" fillId="2" borderId="34" xfId="2" applyNumberFormat="1" applyFont="1" applyFill="1" applyBorder="1" applyAlignment="1">
      <alignment horizontal="center" vertical="center" wrapText="1"/>
    </xf>
    <xf numFmtId="0" fontId="11" fillId="2" borderId="37" xfId="2" applyFont="1" applyFill="1" applyBorder="1" applyAlignment="1">
      <alignment horizontal="center" vertical="center"/>
    </xf>
    <xf numFmtId="0" fontId="11" fillId="2" borderId="35" xfId="2" applyFont="1" applyFill="1" applyBorder="1" applyAlignment="1">
      <alignment vertical="center" wrapText="1"/>
    </xf>
    <xf numFmtId="0" fontId="111" fillId="2" borderId="24" xfId="2" applyFont="1" applyFill="1" applyBorder="1" applyAlignment="1">
      <alignment horizontal="left" vertical="center" wrapText="1"/>
    </xf>
    <xf numFmtId="41" fontId="110" fillId="2" borderId="24" xfId="2" applyNumberFormat="1" applyFont="1" applyFill="1" applyBorder="1" applyAlignment="1">
      <alignment horizontal="center" vertical="center" wrapText="1"/>
    </xf>
    <xf numFmtId="0" fontId="11" fillId="2" borderId="75" xfId="2" applyFont="1" applyFill="1" applyBorder="1" applyAlignment="1">
      <alignment horizontal="center" vertical="center"/>
    </xf>
    <xf numFmtId="0" fontId="110" fillId="2" borderId="24" xfId="2" applyFont="1" applyFill="1" applyBorder="1" applyAlignment="1">
      <alignment horizontal="center" vertical="center" wrapText="1"/>
    </xf>
    <xf numFmtId="0" fontId="110" fillId="2" borderId="6" xfId="2" applyFont="1" applyFill="1" applyBorder="1" applyAlignment="1">
      <alignment horizontal="center" vertical="center" wrapText="1"/>
    </xf>
    <xf numFmtId="0" fontId="110" fillId="2" borderId="76" xfId="2" applyFont="1" applyFill="1" applyBorder="1" applyAlignment="1">
      <alignment horizontal="center" vertical="center" wrapText="1"/>
    </xf>
    <xf numFmtId="0" fontId="11" fillId="2" borderId="27" xfId="2" applyFont="1" applyFill="1" applyBorder="1" applyAlignment="1">
      <alignment vertical="center" wrapText="1"/>
    </xf>
    <xf numFmtId="3" fontId="41" fillId="0" borderId="10" xfId="0" applyNumberFormat="1" applyFont="1" applyBorder="1"/>
    <xf numFmtId="3" fontId="41" fillId="0" borderId="0" xfId="0" applyNumberFormat="1" applyFont="1" applyAlignment="1">
      <alignment vertical="center"/>
    </xf>
    <xf numFmtId="3" fontId="58" fillId="0" borderId="57" xfId="0" applyNumberFormat="1" applyFont="1" applyBorder="1" applyAlignment="1">
      <alignment horizontal="right" vertical="center" wrapText="1"/>
    </xf>
    <xf numFmtId="3" fontId="58" fillId="0" borderId="58" xfId="0" applyNumberFormat="1" applyFont="1" applyBorder="1" applyAlignment="1">
      <alignment horizontal="right" vertical="center" wrapText="1"/>
    </xf>
    <xf numFmtId="3" fontId="41" fillId="0" borderId="58" xfId="0" applyNumberFormat="1" applyFont="1" applyBorder="1" applyAlignment="1">
      <alignment horizontal="right" vertical="center" wrapText="1"/>
    </xf>
    <xf numFmtId="3" fontId="58" fillId="0" borderId="59" xfId="0" applyNumberFormat="1" applyFont="1" applyBorder="1" applyAlignment="1">
      <alignment horizontal="right" vertical="center" wrapText="1"/>
    </xf>
    <xf numFmtId="3" fontId="58" fillId="0" borderId="61" xfId="0" applyNumberFormat="1" applyFont="1" applyBorder="1" applyAlignment="1">
      <alignment horizontal="right" vertical="center" wrapText="1"/>
    </xf>
    <xf numFmtId="3" fontId="41" fillId="0" borderId="10" xfId="0" applyNumberFormat="1" applyFont="1" applyBorder="1" applyAlignment="1">
      <alignment horizontal="right" vertical="center" wrapText="1"/>
    </xf>
    <xf numFmtId="3" fontId="41" fillId="0" borderId="57" xfId="0" applyNumberFormat="1" applyFont="1" applyBorder="1" applyAlignment="1">
      <alignment horizontal="right" vertical="center" wrapText="1"/>
    </xf>
    <xf numFmtId="0" fontId="8" fillId="0" borderId="0" xfId="0" applyFont="1"/>
    <xf numFmtId="0" fontId="28" fillId="0" borderId="7" xfId="0" applyFont="1" applyBorder="1" applyAlignment="1">
      <alignment horizontal="center" vertical="center"/>
    </xf>
    <xf numFmtId="0" fontId="28" fillId="0" borderId="10" xfId="0" applyFont="1" applyBorder="1" applyAlignment="1">
      <alignment horizontal="center" vertical="center"/>
    </xf>
    <xf numFmtId="3" fontId="28" fillId="0" borderId="10" xfId="0" applyNumberFormat="1" applyFont="1" applyBorder="1" applyAlignment="1">
      <alignment horizontal="center" vertical="center"/>
    </xf>
    <xf numFmtId="0" fontId="28" fillId="9" borderId="10" xfId="0" applyFont="1" applyFill="1" applyBorder="1" applyAlignment="1">
      <alignment horizontal="center" vertical="center"/>
    </xf>
    <xf numFmtId="3" fontId="28" fillId="9" borderId="10" xfId="0" applyNumberFormat="1" applyFont="1" applyFill="1" applyBorder="1" applyAlignment="1">
      <alignment horizontal="center" vertical="center"/>
    </xf>
    <xf numFmtId="0" fontId="28" fillId="10" borderId="10" xfId="0" applyFont="1" applyFill="1" applyBorder="1" applyAlignment="1">
      <alignment horizontal="center" vertical="center"/>
    </xf>
    <xf numFmtId="3" fontId="28" fillId="10" borderId="10" xfId="0" applyNumberFormat="1" applyFont="1" applyFill="1" applyBorder="1" applyAlignment="1">
      <alignment horizontal="center" vertical="center"/>
    </xf>
    <xf numFmtId="0" fontId="28" fillId="11" borderId="10" xfId="0" applyFont="1" applyFill="1" applyBorder="1" applyAlignment="1">
      <alignment horizontal="center" vertical="center"/>
    </xf>
    <xf numFmtId="0" fontId="112" fillId="0" borderId="0" xfId="0" applyFont="1"/>
    <xf numFmtId="0" fontId="52" fillId="0" borderId="0" xfId="0" applyFont="1"/>
    <xf numFmtId="2" fontId="57" fillId="0" borderId="54" xfId="0" applyNumberFormat="1" applyFont="1" applyBorder="1" applyAlignment="1">
      <alignment vertical="center" wrapText="1"/>
    </xf>
    <xf numFmtId="0" fontId="8" fillId="2" borderId="10" xfId="0" applyFont="1" applyFill="1" applyBorder="1" applyAlignment="1">
      <alignment horizontal="left" vertical="center" wrapText="1"/>
    </xf>
    <xf numFmtId="9" fontId="41" fillId="0" borderId="10" xfId="0" applyNumberFormat="1" applyFont="1" applyBorder="1" applyAlignment="1">
      <alignment horizontal="center" vertical="center" wrapText="1"/>
    </xf>
    <xf numFmtId="3" fontId="41" fillId="0" borderId="10" xfId="195" applyNumberFormat="1" applyFont="1" applyBorder="1" applyAlignment="1">
      <alignment horizontal="center" vertical="center" wrapText="1"/>
    </xf>
    <xf numFmtId="0" fontId="63" fillId="2" borderId="10" xfId="0" applyFont="1" applyFill="1" applyBorder="1" applyAlignment="1">
      <alignment horizontal="left" vertical="center" wrapText="1"/>
    </xf>
    <xf numFmtId="9" fontId="58" fillId="2" borderId="10" xfId="0" applyNumberFormat="1" applyFont="1" applyFill="1" applyBorder="1" applyAlignment="1">
      <alignment horizontal="center" vertical="center" wrapText="1"/>
    </xf>
    <xf numFmtId="3" fontId="58" fillId="2" borderId="10" xfId="195" applyNumberFormat="1" applyFont="1" applyFill="1" applyBorder="1" applyAlignment="1">
      <alignment horizontal="center" vertical="center" wrapText="1"/>
    </xf>
    <xf numFmtId="0" fontId="8" fillId="2" borderId="10" xfId="0" applyFont="1" applyFill="1" applyBorder="1" applyAlignment="1">
      <alignment horizontal="center" vertical="center" wrapText="1"/>
    </xf>
    <xf numFmtId="169" fontId="41" fillId="2" borderId="10" xfId="195" applyNumberFormat="1" applyFont="1" applyFill="1" applyBorder="1" applyAlignment="1">
      <alignment horizontal="center" vertical="center" wrapText="1"/>
    </xf>
    <xf numFmtId="3" fontId="41" fillId="2" borderId="10" xfId="195" applyNumberFormat="1" applyFont="1" applyFill="1" applyBorder="1" applyAlignment="1">
      <alignment horizontal="center" vertical="center" wrapText="1"/>
    </xf>
    <xf numFmtId="170" fontId="8" fillId="0" borderId="0" xfId="0" applyNumberFormat="1" applyFont="1"/>
    <xf numFmtId="0" fontId="62" fillId="2" borderId="10" xfId="0" applyFont="1" applyFill="1" applyBorder="1" applyAlignment="1">
      <alignment horizontal="center" vertical="center"/>
    </xf>
    <xf numFmtId="0" fontId="50" fillId="0" borderId="10" xfId="0" applyFont="1" applyBorder="1" applyAlignment="1">
      <alignment horizontal="center" vertical="center"/>
    </xf>
    <xf numFmtId="0" fontId="8" fillId="0" borderId="10" xfId="0" applyFont="1" applyBorder="1"/>
    <xf numFmtId="0" fontId="8" fillId="0" borderId="10" xfId="0" quotePrefix="1" applyNumberFormat="1" applyFont="1" applyBorder="1" applyAlignment="1">
      <alignment horizontal="center" vertical="center"/>
    </xf>
    <xf numFmtId="0" fontId="8" fillId="0" borderId="10" xfId="0" applyNumberFormat="1" applyFont="1" applyBorder="1" applyAlignment="1">
      <alignment horizontal="center" vertical="center"/>
    </xf>
    <xf numFmtId="2" fontId="8" fillId="0" borderId="10" xfId="0" applyNumberFormat="1" applyFont="1" applyBorder="1" applyAlignment="1">
      <alignment horizontal="center" vertical="center" wrapText="1"/>
    </xf>
    <xf numFmtId="0" fontId="99" fillId="0" borderId="0" xfId="0" quotePrefix="1" applyFont="1" applyAlignment="1">
      <alignment horizontal="left" vertical="center" wrapText="1"/>
    </xf>
    <xf numFmtId="0" fontId="99" fillId="0" borderId="72" xfId="0" quotePrefix="1" applyFont="1" applyBorder="1" applyAlignment="1">
      <alignment horizontal="left" vertical="center" wrapText="1"/>
    </xf>
    <xf numFmtId="169" fontId="23" fillId="0" borderId="10" xfId="0" applyNumberFormat="1" applyFont="1" applyBorder="1" applyAlignment="1">
      <alignment horizontal="right" vertical="center" wrapText="1"/>
    </xf>
    <xf numFmtId="169" fontId="24" fillId="0" borderId="10" xfId="0" applyNumberFormat="1" applyFont="1" applyBorder="1" applyAlignment="1">
      <alignment horizontal="right" vertical="center" wrapText="1"/>
    </xf>
    <xf numFmtId="0" fontId="98" fillId="0" borderId="0" xfId="0" applyFont="1" applyAlignment="1">
      <alignment horizontal="left" vertical="center" wrapText="1"/>
    </xf>
    <xf numFmtId="0" fontId="23" fillId="0" borderId="10" xfId="0" applyFont="1" applyBorder="1" applyAlignment="1">
      <alignment horizontal="left" vertical="center" wrapText="1"/>
    </xf>
    <xf numFmtId="0" fontId="24" fillId="0" borderId="10" xfId="0" applyFont="1" applyBorder="1" applyAlignment="1">
      <alignment horizontal="left" vertical="center" wrapText="1"/>
    </xf>
    <xf numFmtId="2" fontId="24" fillId="7" borderId="10" xfId="0" applyNumberFormat="1" applyFont="1" applyFill="1" applyBorder="1" applyAlignment="1">
      <alignment horizontal="right" vertical="center" wrapText="1"/>
    </xf>
    <xf numFmtId="169" fontId="24" fillId="7" borderId="10" xfId="0" applyNumberFormat="1" applyFont="1" applyFill="1" applyBorder="1" applyAlignment="1">
      <alignment horizontal="right" vertical="center" wrapText="1"/>
    </xf>
    <xf numFmtId="0" fontId="24" fillId="0" borderId="10" xfId="0" applyFont="1" applyBorder="1" applyAlignment="1">
      <alignment horizontal="right" vertical="center" wrapText="1"/>
    </xf>
    <xf numFmtId="169" fontId="24" fillId="0" borderId="10" xfId="0" applyNumberFormat="1" applyFont="1" applyBorder="1" applyAlignment="1">
      <alignment horizontal="center" vertical="center" wrapText="1"/>
    </xf>
    <xf numFmtId="0" fontId="24" fillId="0" borderId="10" xfId="0" applyFont="1" applyBorder="1" applyAlignment="1">
      <alignment horizontal="center" vertical="top" wrapText="1"/>
    </xf>
    <xf numFmtId="0" fontId="23" fillId="0" borderId="10" xfId="0" applyFont="1" applyBorder="1" applyAlignment="1">
      <alignment horizontal="left" vertical="top" wrapText="1"/>
    </xf>
    <xf numFmtId="0" fontId="31" fillId="0" borderId="10" xfId="0" applyFont="1" applyBorder="1" applyAlignment="1">
      <alignment wrapText="1"/>
    </xf>
    <xf numFmtId="0" fontId="24" fillId="0" borderId="10" xfId="0" applyFont="1" applyBorder="1" applyAlignment="1">
      <alignment horizontal="center" vertical="center" wrapText="1"/>
    </xf>
    <xf numFmtId="0" fontId="24" fillId="24" borderId="10" xfId="0" applyFont="1" applyFill="1" applyBorder="1" applyAlignment="1">
      <alignment horizontal="center" vertical="center" wrapText="1"/>
    </xf>
    <xf numFmtId="0" fontId="23" fillId="0" borderId="10" xfId="0" applyNumberFormat="1" applyFont="1" applyBorder="1" applyAlignment="1">
      <alignment horizontal="center" vertical="center" wrapText="1"/>
    </xf>
    <xf numFmtId="170" fontId="24" fillId="2" borderId="10" xfId="227" applyNumberFormat="1" applyFont="1" applyFill="1" applyBorder="1" applyAlignment="1">
      <alignment horizontal="left" vertical="center" wrapText="1"/>
    </xf>
    <xf numFmtId="0" fontId="9" fillId="2" borderId="10" xfId="0" applyFont="1" applyFill="1" applyBorder="1" applyAlignment="1">
      <alignment vertical="center" wrapText="1"/>
    </xf>
    <xf numFmtId="170" fontId="24" fillId="2" borderId="10" xfId="193" applyNumberFormat="1" applyFont="1" applyFill="1" applyBorder="1" applyAlignment="1">
      <alignment horizontal="left" vertical="center" wrapText="1"/>
    </xf>
    <xf numFmtId="1" fontId="24" fillId="2" borderId="10" xfId="193" applyNumberFormat="1" applyFont="1" applyFill="1" applyBorder="1" applyAlignment="1">
      <alignment horizontal="left" vertical="center" wrapText="1"/>
    </xf>
    <xf numFmtId="0" fontId="9" fillId="2" borderId="10" xfId="0" applyFont="1" applyFill="1" applyBorder="1" applyAlignment="1">
      <alignment vertical="center"/>
    </xf>
    <xf numFmtId="0" fontId="24" fillId="0" borderId="10" xfId="193" applyFont="1" applyBorder="1" applyAlignment="1">
      <alignment horizontal="left" vertical="center" wrapText="1"/>
    </xf>
    <xf numFmtId="170" fontId="24" fillId="5" borderId="10" xfId="193" quotePrefix="1" applyNumberFormat="1" applyFont="1" applyFill="1" applyBorder="1" applyAlignment="1">
      <alignment horizontal="left" vertical="center" wrapText="1"/>
    </xf>
    <xf numFmtId="0" fontId="68" fillId="3" borderId="1" xfId="0" applyFont="1" applyFill="1" applyBorder="1" applyAlignment="1">
      <alignment horizontal="center" vertical="center" wrapText="1"/>
    </xf>
    <xf numFmtId="0" fontId="68" fillId="3" borderId="11" xfId="0" applyFont="1" applyFill="1" applyBorder="1" applyAlignment="1">
      <alignment horizontal="center" vertical="center" wrapText="1"/>
    </xf>
    <xf numFmtId="0" fontId="68" fillId="3" borderId="8" xfId="0" applyFont="1" applyFill="1" applyBorder="1" applyAlignment="1">
      <alignment horizontal="center" vertical="center" wrapText="1"/>
    </xf>
    <xf numFmtId="0" fontId="68" fillId="3" borderId="1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4" fillId="0" borderId="0" xfId="0" applyFont="1" applyAlignment="1">
      <alignment horizontal="center"/>
    </xf>
    <xf numFmtId="0" fontId="5" fillId="3" borderId="10"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70" fillId="12" borderId="10" xfId="0" applyFont="1" applyFill="1" applyBorder="1" applyAlignment="1">
      <alignment horizontal="center" vertical="center" wrapText="1"/>
    </xf>
    <xf numFmtId="0" fontId="70" fillId="12" borderId="4" xfId="0" applyFont="1" applyFill="1" applyBorder="1" applyAlignment="1">
      <alignment horizontal="center" vertical="center"/>
    </xf>
    <xf numFmtId="0" fontId="70" fillId="12" borderId="43" xfId="0" applyFont="1" applyFill="1" applyBorder="1" applyAlignment="1">
      <alignment horizontal="center" vertical="center"/>
    </xf>
    <xf numFmtId="0" fontId="70" fillId="12" borderId="5" xfId="0" applyFont="1" applyFill="1" applyBorder="1" applyAlignment="1">
      <alignment horizontal="center" vertical="center"/>
    </xf>
    <xf numFmtId="0" fontId="70" fillId="0" borderId="0" xfId="0" applyFont="1" applyAlignment="1">
      <alignment horizontal="center"/>
    </xf>
    <xf numFmtId="0" fontId="75" fillId="0" borderId="0" xfId="0" applyFont="1" applyAlignment="1">
      <alignment horizontal="center"/>
    </xf>
    <xf numFmtId="0" fontId="70" fillId="12" borderId="10" xfId="0" applyFont="1" applyFill="1" applyBorder="1" applyAlignment="1">
      <alignment horizontal="center" vertical="center"/>
    </xf>
    <xf numFmtId="0" fontId="70" fillId="12" borderId="3" xfId="0" applyFont="1" applyFill="1" applyBorder="1" applyAlignment="1">
      <alignment horizontal="center" vertical="center" wrapText="1"/>
    </xf>
    <xf numFmtId="0" fontId="70" fillId="12" borderId="6" xfId="0" applyFont="1" applyFill="1" applyBorder="1" applyAlignment="1">
      <alignment horizontal="center" vertical="center" wrapText="1"/>
    </xf>
    <xf numFmtId="0" fontId="70" fillId="12" borderId="7" xfId="0" applyFont="1" applyFill="1" applyBorder="1" applyAlignment="1">
      <alignment horizontal="center" vertical="center" wrapText="1"/>
    </xf>
    <xf numFmtId="0" fontId="71" fillId="0" borderId="4" xfId="0" applyFont="1" applyBorder="1" applyAlignment="1">
      <alignment horizontal="center" vertical="center"/>
    </xf>
    <xf numFmtId="0" fontId="71" fillId="0" borderId="43" xfId="0" applyFont="1" applyBorder="1" applyAlignment="1">
      <alignment horizontal="center" vertical="center"/>
    </xf>
    <xf numFmtId="0" fontId="70" fillId="12" borderId="1" xfId="0" applyFont="1" applyFill="1" applyBorder="1" applyAlignment="1">
      <alignment horizontal="center" vertical="center"/>
    </xf>
    <xf numFmtId="0" fontId="70" fillId="12" borderId="2" xfId="0" applyFont="1" applyFill="1" applyBorder="1" applyAlignment="1">
      <alignment horizontal="center" vertical="center"/>
    </xf>
    <xf numFmtId="0" fontId="70" fillId="12" borderId="8" xfId="0" applyFont="1" applyFill="1" applyBorder="1" applyAlignment="1">
      <alignment horizontal="center" vertical="center"/>
    </xf>
    <xf numFmtId="0" fontId="70" fillId="12" borderId="9" xfId="0" applyFont="1" applyFill="1" applyBorder="1" applyAlignment="1">
      <alignment horizontal="center" vertical="center"/>
    </xf>
    <xf numFmtId="0" fontId="76" fillId="0" borderId="0" xfId="0" applyFont="1" applyAlignment="1">
      <alignment horizontal="left" vertical="center"/>
    </xf>
    <xf numFmtId="0" fontId="22" fillId="0" borderId="0" xfId="2" applyFont="1" applyAlignment="1">
      <alignment horizontal="center" vertical="center"/>
    </xf>
    <xf numFmtId="0" fontId="22" fillId="2" borderId="0" xfId="2" applyFont="1" applyFill="1" applyAlignment="1">
      <alignment horizontal="center" wrapText="1"/>
    </xf>
    <xf numFmtId="0" fontId="13" fillId="3" borderId="14" xfId="175" applyFont="1" applyFill="1" applyBorder="1" applyAlignment="1">
      <alignment horizontal="center" vertical="center"/>
    </xf>
    <xf numFmtId="0" fontId="13" fillId="3" borderId="21" xfId="175" applyFont="1" applyFill="1" applyBorder="1" applyAlignment="1">
      <alignment horizontal="center" vertical="center"/>
    </xf>
    <xf numFmtId="0" fontId="13" fillId="3" borderId="23" xfId="175" applyFont="1" applyFill="1" applyBorder="1" applyAlignment="1">
      <alignment horizontal="center" vertical="center"/>
    </xf>
    <xf numFmtId="0" fontId="13" fillId="3" borderId="15" xfId="175" applyFont="1" applyFill="1" applyBorder="1" applyAlignment="1">
      <alignment horizontal="center" vertical="center" wrapText="1"/>
    </xf>
    <xf numFmtId="0" fontId="13" fillId="3" borderId="6" xfId="175" applyFont="1" applyFill="1" applyBorder="1" applyAlignment="1">
      <alignment horizontal="center" vertical="center" wrapText="1"/>
    </xf>
    <xf numFmtId="0" fontId="13" fillId="3" borderId="24" xfId="175" applyFont="1" applyFill="1" applyBorder="1" applyAlignment="1">
      <alignment horizontal="center" vertical="center" wrapText="1"/>
    </xf>
    <xf numFmtId="0" fontId="13" fillId="3" borderId="16" xfId="175" applyFont="1" applyFill="1" applyBorder="1" applyAlignment="1">
      <alignment horizontal="center" vertical="center" wrapText="1"/>
    </xf>
    <xf numFmtId="0" fontId="13" fillId="3" borderId="10" xfId="175" applyFont="1" applyFill="1" applyBorder="1" applyAlignment="1">
      <alignment horizontal="center" vertical="center" wrapText="1"/>
    </xf>
    <xf numFmtId="0" fontId="13" fillId="3" borderId="25" xfId="175" applyFont="1" applyFill="1" applyBorder="1" applyAlignment="1">
      <alignment horizontal="center" vertical="center" wrapText="1"/>
    </xf>
    <xf numFmtId="166" fontId="13" fillId="3" borderId="15" xfId="175" applyNumberFormat="1" applyFont="1" applyFill="1" applyBorder="1" applyAlignment="1">
      <alignment horizontal="center" vertical="center" wrapText="1"/>
    </xf>
    <xf numFmtId="166" fontId="13" fillId="3" borderId="6" xfId="175" applyNumberFormat="1" applyFont="1" applyFill="1" applyBorder="1" applyAlignment="1">
      <alignment horizontal="center" vertical="center" wrapText="1"/>
    </xf>
    <xf numFmtId="166" fontId="13" fillId="3" borderId="24" xfId="175" applyNumberFormat="1" applyFont="1" applyFill="1" applyBorder="1" applyAlignment="1">
      <alignment horizontal="center" vertical="center" wrapText="1"/>
    </xf>
    <xf numFmtId="0" fontId="13" fillId="3" borderId="15" xfId="175" applyFont="1" applyFill="1" applyBorder="1" applyAlignment="1">
      <alignment horizontal="center" vertical="center" textRotation="90" wrapText="1"/>
    </xf>
    <xf numFmtId="0" fontId="13" fillId="3" borderId="6" xfId="175" applyFont="1" applyFill="1" applyBorder="1" applyAlignment="1">
      <alignment horizontal="center" vertical="center" textRotation="90" wrapText="1"/>
    </xf>
    <xf numFmtId="0" fontId="13" fillId="3" borderId="24" xfId="175" applyFont="1" applyFill="1" applyBorder="1" applyAlignment="1">
      <alignment horizontal="center" vertical="center" textRotation="90" wrapText="1"/>
    </xf>
    <xf numFmtId="0" fontId="15" fillId="3" borderId="20" xfId="175" applyFont="1" applyFill="1" applyBorder="1" applyAlignment="1">
      <alignment horizontal="center" vertical="center" wrapText="1"/>
    </xf>
    <xf numFmtId="0" fontId="15" fillId="3" borderId="22" xfId="175" applyFont="1" applyFill="1" applyBorder="1" applyAlignment="1">
      <alignment horizontal="center" vertical="center" wrapText="1"/>
    </xf>
    <xf numFmtId="0" fontId="15" fillId="3" borderId="27" xfId="175" applyFont="1" applyFill="1" applyBorder="1" applyAlignment="1">
      <alignment horizontal="center" vertical="center" wrapText="1"/>
    </xf>
    <xf numFmtId="0" fontId="13" fillId="3" borderId="10" xfId="175" applyFont="1" applyFill="1" applyBorder="1" applyAlignment="1">
      <alignment horizontal="center" vertical="center"/>
    </xf>
    <xf numFmtId="0" fontId="13" fillId="3" borderId="25" xfId="175" applyFont="1" applyFill="1" applyBorder="1" applyAlignment="1">
      <alignment horizontal="center" vertical="center"/>
    </xf>
    <xf numFmtId="10" fontId="13" fillId="3" borderId="5" xfId="175" applyNumberFormat="1" applyFont="1" applyFill="1" applyBorder="1" applyAlignment="1">
      <alignment horizontal="center" vertical="center" wrapText="1"/>
    </xf>
    <xf numFmtId="10" fontId="13" fillId="3" borderId="26" xfId="175" applyNumberFormat="1" applyFont="1" applyFill="1" applyBorder="1" applyAlignment="1">
      <alignment horizontal="center" vertical="center" wrapText="1"/>
    </xf>
    <xf numFmtId="0" fontId="13" fillId="3" borderId="17" xfId="175" applyFont="1" applyFill="1" applyBorder="1" applyAlignment="1">
      <alignment horizontal="center" vertical="center" wrapText="1"/>
    </xf>
    <xf numFmtId="0" fontId="13" fillId="3" borderId="18" xfId="175" applyFont="1" applyFill="1" applyBorder="1" applyAlignment="1">
      <alignment horizontal="center" vertical="center" wrapText="1"/>
    </xf>
    <xf numFmtId="10" fontId="14" fillId="3" borderId="15" xfId="175" applyNumberFormat="1" applyFont="1" applyFill="1" applyBorder="1" applyAlignment="1">
      <alignment horizontal="center" vertical="center" textRotation="90" wrapText="1"/>
    </xf>
    <xf numFmtId="10" fontId="14" fillId="3" borderId="6" xfId="175" applyNumberFormat="1" applyFont="1" applyFill="1" applyBorder="1" applyAlignment="1">
      <alignment horizontal="center" vertical="center" textRotation="90" wrapText="1"/>
    </xf>
    <xf numFmtId="10" fontId="14" fillId="3" borderId="24" xfId="175" applyNumberFormat="1" applyFont="1" applyFill="1" applyBorder="1" applyAlignment="1">
      <alignment horizontal="center" vertical="center" textRotation="90" wrapText="1"/>
    </xf>
    <xf numFmtId="0" fontId="13" fillId="3" borderId="17" xfId="175" applyFont="1" applyFill="1" applyBorder="1" applyAlignment="1">
      <alignment horizontal="center" vertical="center"/>
    </xf>
    <xf numFmtId="0" fontId="13" fillId="3" borderId="19" xfId="175" applyFont="1" applyFill="1" applyBorder="1" applyAlignment="1">
      <alignment horizontal="center" vertical="center"/>
    </xf>
    <xf numFmtId="0" fontId="13" fillId="3" borderId="18" xfId="175" applyFont="1" applyFill="1" applyBorder="1" applyAlignment="1">
      <alignment horizontal="center" vertical="center"/>
    </xf>
    <xf numFmtId="0" fontId="99" fillId="0" borderId="71" xfId="0" quotePrefix="1" applyFont="1" applyBorder="1" applyAlignment="1">
      <alignment horizontal="left" vertical="center" wrapText="1"/>
    </xf>
    <xf numFmtId="0" fontId="99" fillId="0" borderId="0" xfId="0" quotePrefix="1" applyFont="1" applyAlignment="1">
      <alignment horizontal="left" vertical="center" wrapText="1"/>
    </xf>
    <xf numFmtId="0" fontId="99" fillId="0" borderId="72" xfId="0" quotePrefix="1" applyFont="1" applyBorder="1" applyAlignment="1">
      <alignment horizontal="left" vertical="center" wrapText="1"/>
    </xf>
    <xf numFmtId="0" fontId="99" fillId="0" borderId="73" xfId="0" quotePrefix="1" applyFont="1" applyBorder="1" applyAlignment="1">
      <alignment horizontal="left" vertical="center" wrapText="1"/>
    </xf>
    <xf numFmtId="0" fontId="99" fillId="0" borderId="13" xfId="0" quotePrefix="1" applyFont="1" applyBorder="1" applyAlignment="1">
      <alignment horizontal="left" vertical="center" wrapText="1"/>
    </xf>
    <xf numFmtId="0" fontId="98" fillId="0" borderId="71" xfId="0" applyFont="1" applyBorder="1" applyAlignment="1">
      <alignment horizontal="left" vertical="center" wrapText="1"/>
    </xf>
    <xf numFmtId="0" fontId="98" fillId="0" borderId="0" xfId="0" applyFont="1" applyAlignment="1">
      <alignment horizontal="left" vertical="center" wrapText="1"/>
    </xf>
    <xf numFmtId="0" fontId="98" fillId="0" borderId="72" xfId="0" applyFont="1" applyBorder="1" applyAlignment="1">
      <alignment horizontal="left" vertical="center" wrapText="1"/>
    </xf>
    <xf numFmtId="0" fontId="101" fillId="0" borderId="71" xfId="0" applyFont="1" applyBorder="1" applyAlignment="1">
      <alignment horizontal="left" vertical="center" wrapText="1"/>
    </xf>
    <xf numFmtId="0" fontId="101" fillId="0" borderId="0" xfId="0" applyFont="1" applyAlignment="1">
      <alignment horizontal="left" vertical="center" wrapText="1"/>
    </xf>
    <xf numFmtId="0" fontId="101" fillId="0" borderId="72" xfId="0" applyFont="1" applyBorder="1" applyAlignment="1">
      <alignment horizontal="left" vertical="center" wrapText="1"/>
    </xf>
    <xf numFmtId="169" fontId="23" fillId="0" borderId="10" xfId="0" applyNumberFormat="1" applyFont="1" applyBorder="1" applyAlignment="1">
      <alignment horizontal="right" vertical="center" wrapText="1"/>
    </xf>
    <xf numFmtId="169" fontId="24" fillId="0" borderId="10" xfId="0" applyNumberFormat="1" applyFont="1" applyBorder="1" applyAlignment="1">
      <alignment horizontal="right" vertical="center" wrapText="1"/>
    </xf>
    <xf numFmtId="169" fontId="32" fillId="0" borderId="10" xfId="0" applyNumberFormat="1" applyFont="1" applyBorder="1" applyAlignment="1">
      <alignment horizontal="center" vertical="center"/>
    </xf>
    <xf numFmtId="0" fontId="32" fillId="0" borderId="10" xfId="0" applyFont="1" applyBorder="1" applyAlignment="1">
      <alignment horizontal="center" vertical="center"/>
    </xf>
    <xf numFmtId="0" fontId="23" fillId="0" borderId="10" xfId="0" applyFont="1" applyBorder="1" applyAlignment="1">
      <alignment horizontal="left" vertical="center" wrapText="1"/>
    </xf>
    <xf numFmtId="0" fontId="24" fillId="0" borderId="10" xfId="0" applyFont="1" applyBorder="1" applyAlignment="1">
      <alignment horizontal="left" vertical="center" wrapText="1"/>
    </xf>
    <xf numFmtId="2" fontId="24" fillId="7" borderId="10" xfId="0" applyNumberFormat="1" applyFont="1" applyFill="1" applyBorder="1" applyAlignment="1">
      <alignment horizontal="right" vertical="center" wrapText="1"/>
    </xf>
    <xf numFmtId="169" fontId="24" fillId="7" borderId="10" xfId="0" applyNumberFormat="1" applyFont="1" applyFill="1" applyBorder="1" applyAlignment="1">
      <alignment horizontal="right" vertical="center" wrapText="1"/>
    </xf>
    <xf numFmtId="0" fontId="24" fillId="0" borderId="10" xfId="0" applyFont="1" applyBorder="1" applyAlignment="1">
      <alignment horizontal="right" vertical="center" wrapText="1"/>
    </xf>
    <xf numFmtId="169" fontId="24" fillId="0" borderId="10" xfId="0" applyNumberFormat="1" applyFont="1" applyBorder="1" applyAlignment="1">
      <alignment horizontal="center" vertical="center" wrapText="1"/>
    </xf>
    <xf numFmtId="0" fontId="24" fillId="0" borderId="10" xfId="0" applyFont="1" applyBorder="1" applyAlignment="1">
      <alignment horizontal="center" wrapText="1"/>
    </xf>
    <xf numFmtId="0" fontId="23" fillId="0" borderId="10" xfId="0" applyFont="1" applyBorder="1" applyAlignment="1">
      <alignment horizontal="left" vertical="top" wrapText="1"/>
    </xf>
    <xf numFmtId="0" fontId="24" fillId="0" borderId="10" xfId="0" applyFont="1" applyBorder="1" applyAlignment="1">
      <alignment horizontal="center" vertical="top" wrapText="1"/>
    </xf>
    <xf numFmtId="0" fontId="31" fillId="0" borderId="10" xfId="0" applyFont="1" applyBorder="1" applyAlignment="1">
      <alignment wrapText="1"/>
    </xf>
    <xf numFmtId="0" fontId="24" fillId="0" borderId="10" xfId="0" applyFont="1" applyBorder="1" applyAlignment="1">
      <alignment horizontal="center" vertical="center" wrapText="1"/>
    </xf>
    <xf numFmtId="0" fontId="24" fillId="24" borderId="10" xfId="0" applyFont="1" applyFill="1" applyBorder="1" applyAlignment="1">
      <alignment horizontal="center" vertical="center" wrapText="1"/>
    </xf>
    <xf numFmtId="0" fontId="33" fillId="0" borderId="0" xfId="0" applyFont="1" applyAlignment="1">
      <alignment horizontal="center"/>
    </xf>
    <xf numFmtId="0" fontId="32" fillId="0" borderId="0" xfId="0" applyFont="1" applyAlignment="1">
      <alignment horizontal="center"/>
    </xf>
    <xf numFmtId="0" fontId="21" fillId="12" borderId="10" xfId="0" applyFont="1" applyFill="1" applyBorder="1" applyAlignment="1">
      <alignment horizontal="center" vertical="center" wrapText="1"/>
    </xf>
    <xf numFmtId="0" fontId="21" fillId="12" borderId="3" xfId="0" applyFont="1" applyFill="1" applyBorder="1" applyAlignment="1">
      <alignment horizontal="center" vertical="center" wrapText="1"/>
    </xf>
    <xf numFmtId="0" fontId="21" fillId="12" borderId="6" xfId="0" applyFont="1" applyFill="1" applyBorder="1" applyAlignment="1">
      <alignment horizontal="center" vertical="center" wrapText="1"/>
    </xf>
    <xf numFmtId="0" fontId="21" fillId="12" borderId="7" xfId="0" applyFont="1" applyFill="1" applyBorder="1" applyAlignment="1">
      <alignment horizontal="center" vertical="center" wrapText="1"/>
    </xf>
    <xf numFmtId="0" fontId="27" fillId="0" borderId="0" xfId="0" applyFont="1" applyAlignment="1">
      <alignment horizontal="center"/>
    </xf>
    <xf numFmtId="0" fontId="28" fillId="9" borderId="4" xfId="0" applyFont="1" applyFill="1" applyBorder="1" applyAlignment="1">
      <alignment horizontal="center"/>
    </xf>
    <xf numFmtId="0" fontId="28" fillId="9" borderId="43" xfId="0" applyFont="1" applyFill="1" applyBorder="1" applyAlignment="1">
      <alignment horizontal="center"/>
    </xf>
    <xf numFmtId="0" fontId="28" fillId="9" borderId="5" xfId="0" applyFont="1" applyFill="1" applyBorder="1" applyAlignment="1">
      <alignment horizontal="center"/>
    </xf>
    <xf numFmtId="0" fontId="28" fillId="10" borderId="4" xfId="0" applyFont="1" applyFill="1" applyBorder="1" applyAlignment="1">
      <alignment horizontal="center"/>
    </xf>
    <xf numFmtId="0" fontId="28" fillId="10" borderId="43" xfId="0" applyFont="1" applyFill="1" applyBorder="1" applyAlignment="1">
      <alignment horizontal="center"/>
    </xf>
    <xf numFmtId="0" fontId="28" fillId="10" borderId="5" xfId="0" applyFont="1" applyFill="1" applyBorder="1" applyAlignment="1">
      <alignment horizontal="center"/>
    </xf>
    <xf numFmtId="0" fontId="28" fillId="3" borderId="4" xfId="0" applyFont="1" applyFill="1" applyBorder="1" applyAlignment="1">
      <alignment horizontal="center"/>
    </xf>
    <xf numFmtId="0" fontId="28" fillId="3" borderId="43" xfId="0" applyFont="1" applyFill="1" applyBorder="1" applyAlignment="1">
      <alignment horizontal="center"/>
    </xf>
    <xf numFmtId="0" fontId="28" fillId="3" borderId="5" xfId="0" applyFont="1" applyFill="1" applyBorder="1" applyAlignment="1">
      <alignment horizontal="center"/>
    </xf>
    <xf numFmtId="0" fontId="28" fillId="11" borderId="4" xfId="0" applyFont="1" applyFill="1" applyBorder="1" applyAlignment="1">
      <alignment horizontal="center"/>
    </xf>
    <xf numFmtId="0" fontId="28" fillId="11" borderId="43" xfId="0" applyFont="1" applyFill="1" applyBorder="1" applyAlignment="1">
      <alignment horizontal="center"/>
    </xf>
    <xf numFmtId="0" fontId="28" fillId="11" borderId="5" xfId="0" applyFont="1" applyFill="1" applyBorder="1" applyAlignment="1">
      <alignment horizontal="center"/>
    </xf>
    <xf numFmtId="49" fontId="58" fillId="0" borderId="3" xfId="0" applyNumberFormat="1" applyFont="1" applyBorder="1" applyAlignment="1">
      <alignment horizontal="center" vertical="center"/>
    </xf>
    <xf numFmtId="49" fontId="58" fillId="0" borderId="7" xfId="0" applyNumberFormat="1" applyFont="1" applyBorder="1" applyAlignment="1">
      <alignment horizontal="center" vertical="center"/>
    </xf>
    <xf numFmtId="0" fontId="28" fillId="0" borderId="3" xfId="0" applyFont="1" applyBorder="1" applyAlignment="1">
      <alignment horizontal="center" vertical="center"/>
    </xf>
    <xf numFmtId="0" fontId="28" fillId="0" borderId="7" xfId="0" applyFont="1" applyBorder="1" applyAlignment="1">
      <alignment horizontal="center" vertical="center"/>
    </xf>
    <xf numFmtId="0" fontId="28" fillId="0" borderId="10" xfId="0" applyFont="1" applyBorder="1" applyAlignment="1">
      <alignment horizontal="center" vertical="center"/>
    </xf>
    <xf numFmtId="0" fontId="28" fillId="0" borderId="1" xfId="0" applyFont="1" applyBorder="1" applyAlignment="1">
      <alignment horizontal="center" vertical="center"/>
    </xf>
    <xf numFmtId="0" fontId="28" fillId="0" borderId="11" xfId="0" applyFont="1" applyBorder="1" applyAlignment="1">
      <alignment horizontal="center" vertical="center"/>
    </xf>
    <xf numFmtId="0" fontId="28" fillId="0" borderId="2" xfId="0" applyFont="1" applyBorder="1" applyAlignment="1">
      <alignment horizontal="center" vertical="center"/>
    </xf>
    <xf numFmtId="0" fontId="80" fillId="21" borderId="64" xfId="0" applyFont="1" applyFill="1" applyBorder="1" applyAlignment="1">
      <alignment vertical="center" wrapText="1"/>
    </xf>
    <xf numFmtId="0" fontId="80" fillId="21" borderId="67" xfId="0" applyFont="1" applyFill="1" applyBorder="1" applyAlignment="1">
      <alignment vertical="center" wrapText="1"/>
    </xf>
    <xf numFmtId="0" fontId="80" fillId="21" borderId="59" xfId="0" applyFont="1" applyFill="1" applyBorder="1" applyAlignment="1">
      <alignment vertical="center" wrapText="1"/>
    </xf>
    <xf numFmtId="0" fontId="27" fillId="0" borderId="0" xfId="0" applyFont="1" applyAlignment="1">
      <alignment horizontal="center" vertical="center"/>
    </xf>
    <xf numFmtId="0" fontId="79" fillId="20" borderId="63" xfId="0" applyFont="1" applyFill="1" applyBorder="1" applyAlignment="1">
      <alignment horizontal="center" vertical="center" wrapText="1"/>
    </xf>
    <xf numFmtId="0" fontId="79" fillId="20" borderId="60" xfId="0" applyFont="1" applyFill="1" applyBorder="1" applyAlignment="1">
      <alignment horizontal="center" vertical="center" wrapText="1"/>
    </xf>
    <xf numFmtId="0" fontId="79" fillId="20" borderId="58" xfId="0" applyFont="1" applyFill="1" applyBorder="1" applyAlignment="1">
      <alignment horizontal="center" vertical="center" wrapText="1"/>
    </xf>
    <xf numFmtId="0" fontId="80" fillId="20" borderId="63" xfId="0" applyFont="1" applyFill="1" applyBorder="1" applyAlignment="1">
      <alignment horizontal="center" vertical="center" wrapText="1"/>
    </xf>
    <xf numFmtId="0" fontId="80" fillId="20" borderId="60" xfId="0" applyFont="1" applyFill="1" applyBorder="1" applyAlignment="1">
      <alignment horizontal="center" vertical="center" wrapText="1"/>
    </xf>
    <xf numFmtId="0" fontId="80" fillId="20" borderId="58" xfId="0" applyFont="1" applyFill="1" applyBorder="1" applyAlignment="1">
      <alignment horizontal="center" vertical="center" wrapText="1"/>
    </xf>
    <xf numFmtId="0" fontId="80" fillId="20" borderId="64" xfId="0" applyFont="1" applyFill="1" applyBorder="1" applyAlignment="1">
      <alignment horizontal="center" vertical="center" wrapText="1"/>
    </xf>
    <xf numFmtId="0" fontId="80" fillId="20" borderId="59" xfId="0" applyFont="1" applyFill="1" applyBorder="1" applyAlignment="1">
      <alignment horizontal="center" vertical="center" wrapText="1"/>
    </xf>
    <xf numFmtId="9" fontId="103" fillId="5" borderId="10" xfId="206" quotePrefix="1" applyFont="1" applyFill="1" applyBorder="1" applyAlignment="1">
      <alignment horizontal="center" vertical="center" wrapText="1"/>
    </xf>
    <xf numFmtId="1" fontId="24" fillId="5" borderId="10" xfId="227" applyNumberFormat="1" applyFont="1" applyFill="1" applyBorder="1" applyAlignment="1">
      <alignment horizontal="left" vertical="center" wrapText="1"/>
    </xf>
    <xf numFmtId="170" fontId="24" fillId="5" borderId="10" xfId="227" applyNumberFormat="1" applyFont="1" applyFill="1" applyBorder="1" applyAlignment="1">
      <alignment horizontal="left" vertical="center" wrapText="1"/>
    </xf>
    <xf numFmtId="1" fontId="103" fillId="5" borderId="10" xfId="0" quotePrefix="1" applyNumberFormat="1" applyFont="1" applyFill="1" applyBorder="1" applyAlignment="1">
      <alignment horizontal="center" vertical="center" wrapText="1"/>
    </xf>
    <xf numFmtId="0" fontId="24" fillId="2" borderId="10" xfId="193" applyFont="1" applyFill="1" applyBorder="1" applyAlignment="1">
      <alignment horizontal="left" vertical="center" wrapText="1"/>
    </xf>
    <xf numFmtId="0" fontId="9" fillId="2" borderId="10" xfId="0" applyFont="1" applyFill="1" applyBorder="1" applyAlignment="1">
      <alignment horizontal="center" vertical="center" wrapText="1"/>
    </xf>
  </cellXfs>
  <cellStyles count="232">
    <cellStyle name="Comma" xfId="195" builtinId="3"/>
    <cellStyle name="Comma [0]" xfId="194" builtinId="6"/>
    <cellStyle name="Comma [0] 2" xfId="178"/>
    <cellStyle name="Comma [0] 2 2" xfId="200"/>
    <cellStyle name="Comma [0] 2 3" xfId="226"/>
    <cellStyle name="Comma [0] 3" xfId="179"/>
    <cellStyle name="Comma [0] 4" xfId="184"/>
    <cellStyle name="Comma [0] 4 2" xfId="207"/>
    <cellStyle name="Comma 10" xfId="213"/>
    <cellStyle name="Comma 11" xfId="214"/>
    <cellStyle name="Comma 12" xfId="216"/>
    <cellStyle name="Comma 13" xfId="215"/>
    <cellStyle name="Comma 14" xfId="217"/>
    <cellStyle name="Comma 15" xfId="218"/>
    <cellStyle name="Comma 16" xfId="219"/>
    <cellStyle name="Comma 17" xfId="220"/>
    <cellStyle name="Comma 18" xfId="221"/>
    <cellStyle name="Comma 19" xfId="223"/>
    <cellStyle name="Comma 2" xfId="180"/>
    <cellStyle name="Comma 2 2" xfId="181"/>
    <cellStyle name="Comma 20" xfId="222"/>
    <cellStyle name="Comma 21" xfId="224"/>
    <cellStyle name="Comma 3" xfId="182"/>
    <cellStyle name="Comma 4" xfId="205"/>
    <cellStyle name="Comma 5" xfId="208"/>
    <cellStyle name="Comma 6" xfId="210"/>
    <cellStyle name="Comma 7" xfId="211"/>
    <cellStyle name="Comma 8" xfId="209"/>
    <cellStyle name="Comma 9" xfId="212"/>
    <cellStyle name="Normal" xfId="0" builtinId="0"/>
    <cellStyle name="Normal 10" xfId="1"/>
    <cellStyle name="Normal 100" xfId="2"/>
    <cellStyle name="Normal 100 2" xfId="197"/>
    <cellStyle name="Normal 100 2 2" xfId="225"/>
    <cellStyle name="Normal 100 3" xfId="203"/>
    <cellStyle name="Normal 101" xfId="3"/>
    <cellStyle name="Normal 102" xfId="204"/>
    <cellStyle name="Normal 102 2" xfId="227"/>
    <cellStyle name="Normal 106" xfId="193"/>
    <cellStyle name="Normal 106 2" xfId="199"/>
    <cellStyle name="Normal 11" xfId="4"/>
    <cellStyle name="Normal 12" xfId="5"/>
    <cellStyle name="Normal 13" xfId="6"/>
    <cellStyle name="Normal 14" xfId="7"/>
    <cellStyle name="Normal 15" xfId="8"/>
    <cellStyle name="Normal 16" xfId="9"/>
    <cellStyle name="Normal 17" xfId="10"/>
    <cellStyle name="Normal 18" xfId="11"/>
    <cellStyle name="Normal 19" xfId="12"/>
    <cellStyle name="Normal 2" xfId="13"/>
    <cellStyle name="Normal 2 10" xfId="14"/>
    <cellStyle name="Normal 2 11" xfId="15"/>
    <cellStyle name="Normal 2 12" xfId="175"/>
    <cellStyle name="Normal 2 12 2" xfId="198"/>
    <cellStyle name="Normal 2 12 2 2" xfId="231"/>
    <cellStyle name="Normal 2 12 2 3" xfId="229"/>
    <cellStyle name="Normal 2 12 3" xfId="202"/>
    <cellStyle name="Normal 2 2" xfId="16"/>
    <cellStyle name="Normal 2 2 2" xfId="183"/>
    <cellStyle name="Normal 2 2 3" xfId="201"/>
    <cellStyle name="Normal 2 3" xfId="17"/>
    <cellStyle name="Normal 2 4" xfId="18"/>
    <cellStyle name="Normal 2 5" xfId="19"/>
    <cellStyle name="Normal 2 6" xfId="20"/>
    <cellStyle name="Normal 2 7" xfId="21"/>
    <cellStyle name="Normal 2 8" xfId="22"/>
    <cellStyle name="Normal 2 9" xfId="23"/>
    <cellStyle name="Normal 20" xfId="24"/>
    <cellStyle name="Normal 21" xfId="25"/>
    <cellStyle name="Normal 22" xfId="26"/>
    <cellStyle name="Normal 23" xfId="27"/>
    <cellStyle name="Normal 24" xfId="28"/>
    <cellStyle name="Normal 25" xfId="29"/>
    <cellStyle name="Normal 26" xfId="30"/>
    <cellStyle name="Normal 27" xfId="31"/>
    <cellStyle name="Normal 28" xfId="32"/>
    <cellStyle name="Normal 29" xfId="33"/>
    <cellStyle name="Normal 3" xfId="34"/>
    <cellStyle name="Normal 3 10" xfId="35"/>
    <cellStyle name="Normal 3 11" xfId="36"/>
    <cellStyle name="Normal 3 12" xfId="37"/>
    <cellStyle name="Normal 3 13" xfId="38"/>
    <cellStyle name="Normal 3 14" xfId="39"/>
    <cellStyle name="Normal 3 15" xfId="40"/>
    <cellStyle name="Normal 3 16" xfId="41"/>
    <cellStyle name="Normal 3 2" xfId="42"/>
    <cellStyle name="Normal 3 2 10" xfId="43"/>
    <cellStyle name="Normal 3 2 11" xfId="44"/>
    <cellStyle name="Normal 3 2 12" xfId="45"/>
    <cellStyle name="Normal 3 2 13" xfId="46"/>
    <cellStyle name="Normal 3 2 14" xfId="47"/>
    <cellStyle name="Normal 3 2 15" xfId="48"/>
    <cellStyle name="Normal 3 2 16" xfId="49"/>
    <cellStyle name="Normal 3 2 2" xfId="50"/>
    <cellStyle name="Normal 3 2 3" xfId="51"/>
    <cellStyle name="Normal 3 2 4" xfId="52"/>
    <cellStyle name="Normal 3 2 5" xfId="53"/>
    <cellStyle name="Normal 3 2 6" xfId="54"/>
    <cellStyle name="Normal 3 2 7" xfId="55"/>
    <cellStyle name="Normal 3 2 8" xfId="56"/>
    <cellStyle name="Normal 3 2 9" xfId="57"/>
    <cellStyle name="Normal 3 3" xfId="58"/>
    <cellStyle name="Normal 3 4" xfId="59"/>
    <cellStyle name="Normal 3 5" xfId="60"/>
    <cellStyle name="Normal 3 6" xfId="61"/>
    <cellStyle name="Normal 3 7" xfId="62"/>
    <cellStyle name="Normal 3 8" xfId="63"/>
    <cellStyle name="Normal 3 8 7" xfId="64"/>
    <cellStyle name="Normal 3 9" xfId="65"/>
    <cellStyle name="Normal 30" xfId="66"/>
    <cellStyle name="Normal 31" xfId="67"/>
    <cellStyle name="Normal 32" xfId="68"/>
    <cellStyle name="Normal 33" xfId="69"/>
    <cellStyle name="Normal 34" xfId="70"/>
    <cellStyle name="Normal 35" xfId="71"/>
    <cellStyle name="Normal 36" xfId="72"/>
    <cellStyle name="Normal 37" xfId="73"/>
    <cellStyle name="Normal 38" xfId="74"/>
    <cellStyle name="Normal 39" xfId="75"/>
    <cellStyle name="Normal 4" xfId="76"/>
    <cellStyle name="Normal 4 10" xfId="77"/>
    <cellStyle name="Normal 4 11" xfId="78"/>
    <cellStyle name="Normal 4 12" xfId="79"/>
    <cellStyle name="Normal 4 13" xfId="80"/>
    <cellStyle name="Normal 4 14" xfId="81"/>
    <cellStyle name="Normal 4 15" xfId="82"/>
    <cellStyle name="Normal 4 16" xfId="83"/>
    <cellStyle name="Normal 4 2" xfId="84"/>
    <cellStyle name="Normal 4 2 10" xfId="85"/>
    <cellStyle name="Normal 4 2 11" xfId="86"/>
    <cellStyle name="Normal 4 2 12" xfId="87"/>
    <cellStyle name="Normal 4 2 13" xfId="88"/>
    <cellStyle name="Normal 4 2 14" xfId="89"/>
    <cellStyle name="Normal 4 2 15" xfId="90"/>
    <cellStyle name="Normal 4 2 16" xfId="91"/>
    <cellStyle name="Normal 4 2 2" xfId="92"/>
    <cellStyle name="Normal 4 2 3" xfId="93"/>
    <cellStyle name="Normal 4 2 4" xfId="94"/>
    <cellStyle name="Normal 4 2 5" xfId="95"/>
    <cellStyle name="Normal 4 2 6" xfId="96"/>
    <cellStyle name="Normal 4 2 7" xfId="97"/>
    <cellStyle name="Normal 4 2 8" xfId="98"/>
    <cellStyle name="Normal 4 2 9" xfId="99"/>
    <cellStyle name="Normal 4 3" xfId="100"/>
    <cellStyle name="Normal 4 4" xfId="101"/>
    <cellStyle name="Normal 4 5" xfId="102"/>
    <cellStyle name="Normal 4 6" xfId="103"/>
    <cellStyle name="Normal 4 7" xfId="104"/>
    <cellStyle name="Normal 4 8" xfId="105"/>
    <cellStyle name="Normal 4 9" xfId="106"/>
    <cellStyle name="Normal 40" xfId="107"/>
    <cellStyle name="Normal 41" xfId="108"/>
    <cellStyle name="Normal 42" xfId="109"/>
    <cellStyle name="Normal 43" xfId="110"/>
    <cellStyle name="Normal 44" xfId="111"/>
    <cellStyle name="Normal 45" xfId="112"/>
    <cellStyle name="Normal 46" xfId="113"/>
    <cellStyle name="Normal 47" xfId="114"/>
    <cellStyle name="Normal 48" xfId="115"/>
    <cellStyle name="Normal 49" xfId="116"/>
    <cellStyle name="Normal 5" xfId="117"/>
    <cellStyle name="Normal 5 2" xfId="118"/>
    <cellStyle name="Normal 50" xfId="119"/>
    <cellStyle name="Normal 51" xfId="120"/>
    <cellStyle name="Normal 52" xfId="121"/>
    <cellStyle name="Normal 53" xfId="122"/>
    <cellStyle name="Normal 54" xfId="123"/>
    <cellStyle name="Normal 55" xfId="124"/>
    <cellStyle name="Normal 56" xfId="125"/>
    <cellStyle name="Normal 57" xfId="126"/>
    <cellStyle name="Normal 58" xfId="127"/>
    <cellStyle name="Normal 59" xfId="128"/>
    <cellStyle name="Normal 6" xfId="129"/>
    <cellStyle name="Normal 6 2" xfId="130"/>
    <cellStyle name="Normal 60" xfId="131"/>
    <cellStyle name="Normal 61" xfId="132"/>
    <cellStyle name="Normal 62" xfId="133"/>
    <cellStyle name="Normal 63" xfId="134"/>
    <cellStyle name="Normal 64" xfId="135"/>
    <cellStyle name="Normal 65" xfId="136"/>
    <cellStyle name="Normal 65 2" xfId="137"/>
    <cellStyle name="Normal 66" xfId="138"/>
    <cellStyle name="Normal 67" xfId="139"/>
    <cellStyle name="Normal 68" xfId="140"/>
    <cellStyle name="Normal 69" xfId="141"/>
    <cellStyle name="Normal 7" xfId="142"/>
    <cellStyle name="Normal 7 2" xfId="143"/>
    <cellStyle name="Normal 70" xfId="144"/>
    <cellStyle name="Normal 71" xfId="145"/>
    <cellStyle name="Normal 72" xfId="146"/>
    <cellStyle name="Normal 73" xfId="147"/>
    <cellStyle name="Normal 74" xfId="148"/>
    <cellStyle name="Normal 75" xfId="149"/>
    <cellStyle name="Normal 76" xfId="150"/>
    <cellStyle name="Normal 77" xfId="151"/>
    <cellStyle name="Normal 78" xfId="152"/>
    <cellStyle name="Normal 79" xfId="153"/>
    <cellStyle name="Normal 8" xfId="176"/>
    <cellStyle name="Normal 8 2" xfId="154"/>
    <cellStyle name="Normal 80" xfId="155"/>
    <cellStyle name="Normal 81" xfId="156"/>
    <cellStyle name="Normal 82" xfId="157"/>
    <cellStyle name="Normal 83" xfId="158"/>
    <cellStyle name="Normal 84" xfId="159"/>
    <cellStyle name="Normal 85" xfId="160"/>
    <cellStyle name="Normal 86" xfId="161"/>
    <cellStyle name="Normal 87" xfId="162"/>
    <cellStyle name="Normal 88" xfId="163"/>
    <cellStyle name="Normal 89" xfId="164"/>
    <cellStyle name="Normal 9" xfId="165"/>
    <cellStyle name="Normal 90" xfId="166"/>
    <cellStyle name="Normal 91" xfId="167"/>
    <cellStyle name="Normal 92" xfId="168"/>
    <cellStyle name="Normal 93" xfId="169"/>
    <cellStyle name="Normal 94" xfId="170"/>
    <cellStyle name="Normal 95" xfId="171"/>
    <cellStyle name="Normal 96" xfId="177"/>
    <cellStyle name="Normal 96 2" xfId="230"/>
    <cellStyle name="Normal 96 3" xfId="228"/>
    <cellStyle name="Normal 97" xfId="172"/>
    <cellStyle name="Normal 98" xfId="173"/>
    <cellStyle name="Normal 99" xfId="174"/>
    <cellStyle name="Percent" xfId="196" builtinId="5"/>
    <cellStyle name="Percent 2" xfId="206"/>
    <cellStyle name="S10" xfId="185"/>
    <cellStyle name="S11" xfId="186"/>
    <cellStyle name="S12" xfId="187"/>
    <cellStyle name="S13" xfId="188"/>
    <cellStyle name="S15" xfId="189"/>
    <cellStyle name="S16" xfId="190"/>
    <cellStyle name="S17" xfId="191"/>
    <cellStyle name="S23" xfId="192"/>
  </cellStyles>
  <dxfs count="0"/>
  <tableStyles count="0" defaultTableStyle="TableStyleMedium9" defaultPivotStyle="PivotStyleLight16"/>
  <colors>
    <mruColors>
      <color rgb="FFE779C0"/>
      <color rgb="FFEA86C6"/>
      <color rgb="FFDA2E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977767</xdr:colOff>
      <xdr:row>66</xdr:row>
      <xdr:rowOff>4510</xdr:rowOff>
    </xdr:from>
    <xdr:to>
      <xdr:col>11</xdr:col>
      <xdr:colOff>681789</xdr:colOff>
      <xdr:row>75</xdr:row>
      <xdr:rowOff>185486</xdr:rowOff>
    </xdr:to>
    <xdr:sp macro="" textlink="">
      <xdr:nvSpPr>
        <xdr:cNvPr id="2" name="Rectangle 1">
          <a:extLst>
            <a:ext uri="{FF2B5EF4-FFF2-40B4-BE49-F238E27FC236}">
              <a16:creationId xmlns:a16="http://schemas.microsoft.com/office/drawing/2014/main" xmlns="" id="{5BAA2871-EBA7-4D16-9C42-51B9FC371664}"/>
            </a:ext>
          </a:extLst>
        </xdr:cNvPr>
        <xdr:cNvSpPr/>
      </xdr:nvSpPr>
      <xdr:spPr>
        <a:xfrm>
          <a:off x="7595135" y="42546168"/>
          <a:ext cx="3012707" cy="1895476"/>
        </a:xfrm>
        <a:prstGeom prst="rect">
          <a:avLst/>
        </a:prstGeom>
        <a:ln>
          <a:solidFill>
            <a:schemeClr val="bg1"/>
          </a:solidFill>
        </a:ln>
      </xdr:spPr>
      <xdr:style>
        <a:lnRef idx="2">
          <a:schemeClr val="dk1"/>
        </a:lnRef>
        <a:fillRef idx="1">
          <a:schemeClr val="lt1"/>
        </a:fillRef>
        <a:effectRef idx="0">
          <a:schemeClr val="dk1"/>
        </a:effectRef>
        <a:fontRef idx="minor">
          <a:schemeClr val="dk1"/>
        </a:fontRef>
      </xdr:style>
      <xdr:txBody>
        <a:bodyPr rtlCol="0" anchor="ctr"/>
        <a:lstStyle/>
        <a:p>
          <a:pPr algn="l">
            <a:lnSpc>
              <a:spcPts val="1000"/>
            </a:lnSpc>
          </a:pPr>
          <a:r>
            <a:rPr lang="en-US" sz="1000">
              <a:latin typeface="Arial Narrow" pitchFamily="34" charset="0"/>
            </a:rPr>
            <a:t>Wotu,</a:t>
          </a:r>
          <a:r>
            <a:rPr lang="en-US" sz="1000" baseline="0">
              <a:latin typeface="Arial Narrow" pitchFamily="34" charset="0"/>
            </a:rPr>
            <a:t> 30 JUNI 2024</a:t>
          </a:r>
          <a:endParaRPr lang="en-US" sz="1200" baseline="0">
            <a:latin typeface="Arial Narrow" pitchFamily="34" charset="0"/>
          </a:endParaRPr>
        </a:p>
        <a:p>
          <a:pPr algn="l">
            <a:lnSpc>
              <a:spcPts val="500"/>
            </a:lnSpc>
          </a:pPr>
          <a:endParaRPr lang="en-US" sz="500" baseline="0">
            <a:latin typeface="Arial Narrow" pitchFamily="34" charset="0"/>
          </a:endParaRPr>
        </a:p>
        <a:p>
          <a:pPr algn="l">
            <a:lnSpc>
              <a:spcPts val="1000"/>
            </a:lnSpc>
          </a:pPr>
          <a:r>
            <a:rPr lang="en-US" sz="1000" b="1" baseline="0">
              <a:latin typeface="Arial Narrow" pitchFamily="34" charset="0"/>
            </a:rPr>
            <a:t>Camat,</a:t>
          </a:r>
        </a:p>
        <a:p>
          <a:pPr algn="l">
            <a:lnSpc>
              <a:spcPts val="1000"/>
            </a:lnSpc>
          </a:pPr>
          <a:endParaRPr lang="en-US" sz="1000" baseline="0">
            <a:latin typeface="Arial Narrow" pitchFamily="34" charset="0"/>
          </a:endParaRPr>
        </a:p>
        <a:p>
          <a:pPr algn="l">
            <a:lnSpc>
              <a:spcPts val="1000"/>
            </a:lnSpc>
          </a:pPr>
          <a:endParaRPr lang="en-US" sz="1000" baseline="0">
            <a:latin typeface="Arial Narrow" pitchFamily="34" charset="0"/>
          </a:endParaRPr>
        </a:p>
        <a:p>
          <a:pPr algn="l">
            <a:lnSpc>
              <a:spcPts val="1000"/>
            </a:lnSpc>
          </a:pPr>
          <a:endParaRPr lang="en-US" sz="1000" baseline="0">
            <a:latin typeface="Arial Narrow" pitchFamily="34" charset="0"/>
          </a:endParaRPr>
        </a:p>
        <a:p>
          <a:pPr algn="l"/>
          <a:r>
            <a:rPr lang="en-US" sz="1000" baseline="0">
              <a:latin typeface="Arial Narrow" pitchFamily="34" charset="0"/>
            </a:rPr>
            <a:t>HASIS DAWI, S.Sos.,M.Si</a:t>
          </a:r>
        </a:p>
        <a:p>
          <a:pPr algn="l">
            <a:lnSpc>
              <a:spcPts val="1000"/>
            </a:lnSpc>
          </a:pPr>
          <a:r>
            <a:rPr lang="en-US" sz="1000" baseline="0">
              <a:latin typeface="Arial Narrow" pitchFamily="34" charset="0"/>
            </a:rPr>
            <a:t>------------------------------------------------</a:t>
          </a:r>
          <a:r>
            <a:rPr lang="en-US" sz="1000" u="none" baseline="0">
              <a:latin typeface="Arial Narrow" pitchFamily="34" charset="0"/>
            </a:rPr>
            <a:t>----</a:t>
          </a:r>
        </a:p>
        <a:p>
          <a:pPr algn="l">
            <a:lnSpc>
              <a:spcPts val="1000"/>
            </a:lnSpc>
          </a:pPr>
          <a:r>
            <a:rPr lang="en-US" sz="1000" baseline="0">
              <a:solidFill>
                <a:schemeClr val="dk1"/>
              </a:solidFill>
              <a:latin typeface="Arial Narrow" pitchFamily="34" charset="0"/>
              <a:ea typeface="+mn-ea"/>
              <a:cs typeface="+mn-cs"/>
            </a:rPr>
            <a:t>Pangkat   :  Pembina Tk.I/IVb</a:t>
          </a:r>
          <a:r>
            <a:rPr lang="en-US" sz="1000" baseline="0">
              <a:solidFill>
                <a:schemeClr val="bg1"/>
              </a:solidFill>
              <a:latin typeface="Arial Narrow" pitchFamily="34" charset="0"/>
              <a:ea typeface="+mn-ea"/>
              <a:cs typeface="+mn-cs"/>
            </a:rPr>
            <a:t>a Utama Muda</a:t>
          </a:r>
          <a:endParaRPr lang="en-US" sz="1000">
            <a:solidFill>
              <a:schemeClr val="bg1"/>
            </a:solidFill>
            <a:latin typeface="Arial Narrow" pitchFamily="34" charset="0"/>
            <a:ea typeface="+mn-ea"/>
            <a:cs typeface="+mn-cs"/>
          </a:endParaRPr>
        </a:p>
        <a:p>
          <a:r>
            <a:rPr lang="en-US" sz="1000" baseline="0">
              <a:solidFill>
                <a:schemeClr val="dk1"/>
              </a:solidFill>
              <a:latin typeface="Arial Narrow" pitchFamily="34" charset="0"/>
              <a:ea typeface="+mn-ea"/>
              <a:cs typeface="+mn-cs"/>
            </a:rPr>
            <a:t>Nip           :  19700908 200312 1 004</a:t>
          </a:r>
          <a:r>
            <a:rPr lang="en-US" sz="1000" baseline="0">
              <a:solidFill>
                <a:schemeClr val="bg1"/>
              </a:solidFill>
              <a:latin typeface="Arial Narrow" pitchFamily="34" charset="0"/>
              <a:ea typeface="+mn-ea"/>
              <a:cs typeface="+mn-cs"/>
            </a:rPr>
            <a:t>107 198010 1 001</a:t>
          </a:r>
          <a:endParaRPr lang="en-US" sz="1000">
            <a:solidFill>
              <a:schemeClr val="bg1"/>
            </a:solidFill>
            <a:latin typeface="Arial Narrow" pitchFamily="34" charset="0"/>
            <a:ea typeface="+mn-ea"/>
            <a:cs typeface="+mn-cs"/>
          </a:endParaRPr>
        </a:p>
        <a:p>
          <a:pPr algn="l">
            <a:lnSpc>
              <a:spcPts val="1200"/>
            </a:lnSpc>
          </a:pPr>
          <a:endParaRPr lang="en-US" sz="1200" baseline="0">
            <a:latin typeface="Arial Narrow" pitchFamily="34" charset="0"/>
          </a:endParaRPr>
        </a:p>
        <a:p>
          <a:pPr algn="l">
            <a:lnSpc>
              <a:spcPts val="1200"/>
            </a:lnSpc>
          </a:pPr>
          <a:endParaRPr lang="en-US" sz="1100" baseline="0"/>
        </a:p>
        <a:p>
          <a:pPr algn="l">
            <a:lnSpc>
              <a:spcPts val="1200"/>
            </a:lnSpc>
          </a:pPr>
          <a:endParaRPr lang="en-US" sz="1100" baseline="0"/>
        </a:p>
        <a:p>
          <a:pPr algn="l">
            <a:lnSpc>
              <a:spcPts val="1200"/>
            </a:lnSpc>
          </a:pPr>
          <a:endParaRPr lang="en-US" sz="1100"/>
        </a:p>
      </xdr:txBody>
    </xdr:sp>
    <xdr:clientData/>
  </xdr:twoCellAnchor>
  <xdr:twoCellAnchor>
    <xdr:from>
      <xdr:col>0</xdr:col>
      <xdr:colOff>0</xdr:colOff>
      <xdr:row>0</xdr:row>
      <xdr:rowOff>0</xdr:rowOff>
    </xdr:from>
    <xdr:to>
      <xdr:col>1</xdr:col>
      <xdr:colOff>1227317</xdr:colOff>
      <xdr:row>1</xdr:row>
      <xdr:rowOff>104775</xdr:rowOff>
    </xdr:to>
    <xdr:sp macro="" textlink="">
      <xdr:nvSpPr>
        <xdr:cNvPr id="3" name="Rectangle 2">
          <a:extLst>
            <a:ext uri="{FF2B5EF4-FFF2-40B4-BE49-F238E27FC236}">
              <a16:creationId xmlns:a16="http://schemas.microsoft.com/office/drawing/2014/main" xmlns="" id="{3038209E-16D4-4D82-A819-8B53249FBB86}"/>
            </a:ext>
          </a:extLst>
        </xdr:cNvPr>
        <xdr:cNvSpPr/>
      </xdr:nvSpPr>
      <xdr:spPr>
        <a:xfrm>
          <a:off x="0" y="0"/>
          <a:ext cx="1494017" cy="3333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id-ID" sz="2000">
              <a:solidFill>
                <a:schemeClr val="tx1"/>
              </a:solidFill>
              <a:latin typeface="Agency FB" pitchFamily="34" charset="0"/>
            </a:rPr>
            <a:t>FORMAT </a:t>
          </a:r>
          <a:r>
            <a:rPr lang="en-US" sz="2000">
              <a:solidFill>
                <a:schemeClr val="tx1"/>
              </a:solidFill>
              <a:latin typeface="Agency FB" pitchFamily="34" charset="0"/>
            </a:rPr>
            <a:t> 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42333</xdr:colOff>
      <xdr:row>0</xdr:row>
      <xdr:rowOff>84667</xdr:rowOff>
    </xdr:from>
    <xdr:to>
      <xdr:col>1</xdr:col>
      <xdr:colOff>1778365</xdr:colOff>
      <xdr:row>1</xdr:row>
      <xdr:rowOff>182929</xdr:rowOff>
    </xdr:to>
    <xdr:sp macro="" textlink="">
      <xdr:nvSpPr>
        <xdr:cNvPr id="3" name="Rectangle 2">
          <a:extLst>
            <a:ext uri="{FF2B5EF4-FFF2-40B4-BE49-F238E27FC236}">
              <a16:creationId xmlns:a16="http://schemas.microsoft.com/office/drawing/2014/main" xmlns="" id="{00000000-0008-0000-0200-000003000000}"/>
            </a:ext>
          </a:extLst>
        </xdr:cNvPr>
        <xdr:cNvSpPr/>
      </xdr:nvSpPr>
      <xdr:spPr>
        <a:xfrm>
          <a:off x="42333" y="84667"/>
          <a:ext cx="2033212" cy="387822"/>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id-ID" sz="2400" b="1">
              <a:solidFill>
                <a:schemeClr val="tx1"/>
              </a:solidFill>
              <a:latin typeface="Agency FB" pitchFamily="34" charset="0"/>
              <a:cs typeface="Times New Roman" pitchFamily="18" charset="0"/>
            </a:rPr>
            <a:t>FORMAT </a:t>
          </a:r>
          <a:r>
            <a:rPr lang="en-US" sz="2400" b="1">
              <a:solidFill>
                <a:schemeClr val="tx1"/>
              </a:solidFill>
              <a:latin typeface="Agency FB" pitchFamily="34" charset="0"/>
              <a:cs typeface="Times New Roman" pitchFamily="18" charset="0"/>
            </a:rPr>
            <a:t> 3b</a:t>
          </a:r>
        </a:p>
      </xdr:txBody>
    </xdr:sp>
    <xdr:clientData/>
  </xdr:twoCellAnchor>
  <xdr:twoCellAnchor>
    <xdr:from>
      <xdr:col>11</xdr:col>
      <xdr:colOff>19439</xdr:colOff>
      <xdr:row>16</xdr:row>
      <xdr:rowOff>29158</xdr:rowOff>
    </xdr:from>
    <xdr:to>
      <xdr:col>15</xdr:col>
      <xdr:colOff>855003</xdr:colOff>
      <xdr:row>22</xdr:row>
      <xdr:rowOff>9915</xdr:rowOff>
    </xdr:to>
    <xdr:sp macro="" textlink="">
      <xdr:nvSpPr>
        <xdr:cNvPr id="4" name="Rectangle 3">
          <a:extLst>
            <a:ext uri="{FF2B5EF4-FFF2-40B4-BE49-F238E27FC236}">
              <a16:creationId xmlns:a16="http://schemas.microsoft.com/office/drawing/2014/main" xmlns="" id="{B3F92617-F3B7-4A41-A9AA-46D6CB2B2C05}"/>
            </a:ext>
          </a:extLst>
        </xdr:cNvPr>
        <xdr:cNvSpPr/>
      </xdr:nvSpPr>
      <xdr:spPr>
        <a:xfrm>
          <a:off x="10642730" y="4781939"/>
          <a:ext cx="3012707" cy="1895476"/>
        </a:xfrm>
        <a:prstGeom prst="rect">
          <a:avLst/>
        </a:prstGeom>
        <a:ln>
          <a:solidFill>
            <a:schemeClr val="bg1"/>
          </a:solidFill>
        </a:ln>
      </xdr:spPr>
      <xdr:style>
        <a:lnRef idx="2">
          <a:schemeClr val="dk1"/>
        </a:lnRef>
        <a:fillRef idx="1">
          <a:schemeClr val="lt1"/>
        </a:fillRef>
        <a:effectRef idx="0">
          <a:schemeClr val="dk1"/>
        </a:effectRef>
        <a:fontRef idx="minor">
          <a:schemeClr val="dk1"/>
        </a:fontRef>
      </xdr:style>
      <xdr:txBody>
        <a:bodyPr rtlCol="0" anchor="ctr"/>
        <a:lstStyle/>
        <a:p>
          <a:pPr algn="l">
            <a:lnSpc>
              <a:spcPts val="1000"/>
            </a:lnSpc>
          </a:pPr>
          <a:r>
            <a:rPr lang="en-US" sz="1000">
              <a:latin typeface="Arial Narrow" pitchFamily="34" charset="0"/>
            </a:rPr>
            <a:t>Wotu,</a:t>
          </a:r>
          <a:r>
            <a:rPr lang="en-US" sz="1000" baseline="0">
              <a:latin typeface="Arial Narrow" pitchFamily="34" charset="0"/>
            </a:rPr>
            <a:t> </a:t>
          </a:r>
          <a:r>
            <a:rPr lang="en-ID" sz="1000" baseline="0">
              <a:latin typeface="Arial Narrow" pitchFamily="34" charset="0"/>
            </a:rPr>
            <a:t>30 </a:t>
          </a:r>
          <a:r>
            <a:rPr lang="en-US" sz="1000" baseline="0">
              <a:latin typeface="Arial Narrow" pitchFamily="34" charset="0"/>
            </a:rPr>
            <a:t>JUNI 2024</a:t>
          </a:r>
          <a:endParaRPr lang="en-US" sz="1200" baseline="0">
            <a:latin typeface="Arial Narrow" pitchFamily="34" charset="0"/>
          </a:endParaRPr>
        </a:p>
        <a:p>
          <a:pPr algn="l">
            <a:lnSpc>
              <a:spcPts val="500"/>
            </a:lnSpc>
          </a:pPr>
          <a:endParaRPr lang="en-US" sz="500" baseline="0">
            <a:latin typeface="Arial Narrow" pitchFamily="34" charset="0"/>
          </a:endParaRPr>
        </a:p>
        <a:p>
          <a:pPr algn="l">
            <a:lnSpc>
              <a:spcPts val="1000"/>
            </a:lnSpc>
          </a:pPr>
          <a:r>
            <a:rPr lang="en-US" sz="1000" b="1" baseline="0">
              <a:latin typeface="Arial Narrow" pitchFamily="34" charset="0"/>
            </a:rPr>
            <a:t>Camat,</a:t>
          </a:r>
        </a:p>
        <a:p>
          <a:pPr algn="l">
            <a:lnSpc>
              <a:spcPts val="1000"/>
            </a:lnSpc>
          </a:pPr>
          <a:endParaRPr lang="en-US" sz="1000" baseline="0">
            <a:latin typeface="Arial Narrow" pitchFamily="34" charset="0"/>
          </a:endParaRPr>
        </a:p>
        <a:p>
          <a:pPr algn="l">
            <a:lnSpc>
              <a:spcPts val="1000"/>
            </a:lnSpc>
          </a:pPr>
          <a:endParaRPr lang="en-US" sz="1000" baseline="0">
            <a:latin typeface="Arial Narrow" pitchFamily="34" charset="0"/>
          </a:endParaRPr>
        </a:p>
        <a:p>
          <a:pPr algn="l">
            <a:lnSpc>
              <a:spcPts val="1000"/>
            </a:lnSpc>
          </a:pPr>
          <a:endParaRPr lang="en-US" sz="1000" baseline="0">
            <a:latin typeface="Arial Narrow" pitchFamily="34" charset="0"/>
          </a:endParaRPr>
        </a:p>
        <a:p>
          <a:pPr algn="l"/>
          <a:r>
            <a:rPr lang="en-US" sz="1000" baseline="0">
              <a:latin typeface="Arial Narrow" pitchFamily="34" charset="0"/>
            </a:rPr>
            <a:t>HASIS DAWI, S.Sos.,M.Si</a:t>
          </a:r>
        </a:p>
        <a:p>
          <a:pPr algn="l">
            <a:lnSpc>
              <a:spcPts val="1000"/>
            </a:lnSpc>
          </a:pPr>
          <a:r>
            <a:rPr lang="en-US" sz="1000" baseline="0">
              <a:latin typeface="Arial Narrow" pitchFamily="34" charset="0"/>
            </a:rPr>
            <a:t>------------------------------------------------</a:t>
          </a:r>
          <a:r>
            <a:rPr lang="en-US" sz="1000" u="none" baseline="0">
              <a:latin typeface="Arial Narrow" pitchFamily="34" charset="0"/>
            </a:rPr>
            <a:t>----</a:t>
          </a:r>
        </a:p>
        <a:p>
          <a:pPr algn="l">
            <a:lnSpc>
              <a:spcPts val="1000"/>
            </a:lnSpc>
          </a:pPr>
          <a:r>
            <a:rPr lang="en-US" sz="1000" baseline="0">
              <a:solidFill>
                <a:schemeClr val="dk1"/>
              </a:solidFill>
              <a:latin typeface="Arial Narrow" pitchFamily="34" charset="0"/>
              <a:ea typeface="+mn-ea"/>
              <a:cs typeface="+mn-cs"/>
            </a:rPr>
            <a:t>Pangkat   :  Pembina Tk.I/IVb</a:t>
          </a:r>
          <a:r>
            <a:rPr lang="en-US" sz="1000" baseline="0">
              <a:solidFill>
                <a:schemeClr val="bg1"/>
              </a:solidFill>
              <a:latin typeface="Arial Narrow" pitchFamily="34" charset="0"/>
              <a:ea typeface="+mn-ea"/>
              <a:cs typeface="+mn-cs"/>
            </a:rPr>
            <a:t>a Utama Muda</a:t>
          </a:r>
          <a:endParaRPr lang="en-US" sz="1000">
            <a:solidFill>
              <a:schemeClr val="bg1"/>
            </a:solidFill>
            <a:latin typeface="Arial Narrow" pitchFamily="34" charset="0"/>
            <a:ea typeface="+mn-ea"/>
            <a:cs typeface="+mn-cs"/>
          </a:endParaRPr>
        </a:p>
        <a:p>
          <a:r>
            <a:rPr lang="en-US" sz="1000" baseline="0">
              <a:solidFill>
                <a:schemeClr val="dk1"/>
              </a:solidFill>
              <a:latin typeface="Arial Narrow" pitchFamily="34" charset="0"/>
              <a:ea typeface="+mn-ea"/>
              <a:cs typeface="+mn-cs"/>
            </a:rPr>
            <a:t>Nip           :  19700908 200312 1 004</a:t>
          </a:r>
          <a:r>
            <a:rPr lang="en-US" sz="1000" baseline="0">
              <a:solidFill>
                <a:schemeClr val="bg1"/>
              </a:solidFill>
              <a:latin typeface="Arial Narrow" pitchFamily="34" charset="0"/>
              <a:ea typeface="+mn-ea"/>
              <a:cs typeface="+mn-cs"/>
            </a:rPr>
            <a:t>107 198010 1 001</a:t>
          </a:r>
          <a:endParaRPr lang="en-US" sz="1000">
            <a:solidFill>
              <a:schemeClr val="bg1"/>
            </a:solidFill>
            <a:latin typeface="Arial Narrow" pitchFamily="34" charset="0"/>
            <a:ea typeface="+mn-ea"/>
            <a:cs typeface="+mn-cs"/>
          </a:endParaRPr>
        </a:p>
        <a:p>
          <a:pPr algn="l">
            <a:lnSpc>
              <a:spcPts val="1200"/>
            </a:lnSpc>
          </a:pPr>
          <a:endParaRPr lang="en-US" sz="1200" baseline="0">
            <a:latin typeface="Arial Narrow" pitchFamily="34" charset="0"/>
          </a:endParaRPr>
        </a:p>
        <a:p>
          <a:pPr algn="l">
            <a:lnSpc>
              <a:spcPts val="1200"/>
            </a:lnSpc>
          </a:pPr>
          <a:endParaRPr lang="en-US" sz="1100" baseline="0"/>
        </a:p>
        <a:p>
          <a:pPr algn="l">
            <a:lnSpc>
              <a:spcPts val="1200"/>
            </a:lnSpc>
          </a:pPr>
          <a:endParaRPr lang="en-US" sz="1100" baseline="0"/>
        </a:p>
        <a:p>
          <a:pPr algn="l">
            <a:lnSpc>
              <a:spcPts val="1200"/>
            </a:lnSpc>
          </a:pP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190500</xdr:colOff>
      <xdr:row>0</xdr:row>
      <xdr:rowOff>190500</xdr:rowOff>
    </xdr:from>
    <xdr:to>
      <xdr:col>2</xdr:col>
      <xdr:colOff>782014</xdr:colOff>
      <xdr:row>2</xdr:row>
      <xdr:rowOff>97914</xdr:rowOff>
    </xdr:to>
    <xdr:sp macro="" textlink="">
      <xdr:nvSpPr>
        <xdr:cNvPr id="2" name="Rectangle 1">
          <a:extLst>
            <a:ext uri="{FF2B5EF4-FFF2-40B4-BE49-F238E27FC236}">
              <a16:creationId xmlns:a16="http://schemas.microsoft.com/office/drawing/2014/main" xmlns="" id="{EDA56A9C-2DBF-42B5-9F52-D991D4D30FC9}"/>
            </a:ext>
          </a:extLst>
        </xdr:cNvPr>
        <xdr:cNvSpPr/>
      </xdr:nvSpPr>
      <xdr:spPr>
        <a:xfrm>
          <a:off x="552450" y="190500"/>
          <a:ext cx="1182064" cy="32651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id-ID" sz="2000">
              <a:solidFill>
                <a:schemeClr val="tx1"/>
              </a:solidFill>
              <a:latin typeface="Agency FB" pitchFamily="34" charset="0"/>
            </a:rPr>
            <a:t>FORMAT </a:t>
          </a:r>
          <a:r>
            <a:rPr lang="en-US" sz="2000">
              <a:solidFill>
                <a:schemeClr val="tx1"/>
              </a:solidFill>
              <a:latin typeface="Agency FB" pitchFamily="34" charset="0"/>
            </a:rPr>
            <a:t> </a:t>
          </a:r>
          <a:r>
            <a:rPr lang="id-ID" sz="2000">
              <a:solidFill>
                <a:schemeClr val="tx1"/>
              </a:solidFill>
              <a:latin typeface="Agency FB" pitchFamily="34" charset="0"/>
            </a:rPr>
            <a:t>6</a:t>
          </a:r>
          <a:endParaRPr lang="en-US" sz="2000">
            <a:solidFill>
              <a:schemeClr val="tx1"/>
            </a:solidFill>
            <a:latin typeface="Agency FB"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1227317</xdr:colOff>
      <xdr:row>1</xdr:row>
      <xdr:rowOff>104775</xdr:rowOff>
    </xdr:to>
    <xdr:sp macro="" textlink="">
      <xdr:nvSpPr>
        <xdr:cNvPr id="2" name="Rectangle 1">
          <a:extLst>
            <a:ext uri="{FF2B5EF4-FFF2-40B4-BE49-F238E27FC236}">
              <a16:creationId xmlns:a16="http://schemas.microsoft.com/office/drawing/2014/main" xmlns="" id="{00000000-0008-0000-0400-000002000000}"/>
            </a:ext>
          </a:extLst>
        </xdr:cNvPr>
        <xdr:cNvSpPr/>
      </xdr:nvSpPr>
      <xdr:spPr>
        <a:xfrm>
          <a:off x="0" y="0"/>
          <a:ext cx="1560692" cy="3333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id-ID" sz="2000">
              <a:solidFill>
                <a:schemeClr val="tx1"/>
              </a:solidFill>
              <a:latin typeface="Agency FB" pitchFamily="34" charset="0"/>
            </a:rPr>
            <a:t>FORMAT </a:t>
          </a:r>
          <a:r>
            <a:rPr lang="en-US" sz="2000">
              <a:solidFill>
                <a:schemeClr val="tx1"/>
              </a:solidFill>
              <a:latin typeface="Agency FB" pitchFamily="34" charset="0"/>
            </a:rPr>
            <a:t> 7</a:t>
          </a:r>
        </a:p>
      </xdr:txBody>
    </xdr:sp>
    <xdr:clientData/>
  </xdr:twoCellAnchor>
  <xdr:twoCellAnchor>
    <xdr:from>
      <xdr:col>3</xdr:col>
      <xdr:colOff>1945004</xdr:colOff>
      <xdr:row>85</xdr:row>
      <xdr:rowOff>38101</xdr:rowOff>
    </xdr:from>
    <xdr:to>
      <xdr:col>4</xdr:col>
      <xdr:colOff>2089784</xdr:colOff>
      <xdr:row>97</xdr:row>
      <xdr:rowOff>66673</xdr:rowOff>
    </xdr:to>
    <xdr:sp macro="" textlink="">
      <xdr:nvSpPr>
        <xdr:cNvPr id="3" name="Rectangle 2">
          <a:extLst>
            <a:ext uri="{FF2B5EF4-FFF2-40B4-BE49-F238E27FC236}">
              <a16:creationId xmlns:a16="http://schemas.microsoft.com/office/drawing/2014/main" xmlns="" id="{00000000-0008-0000-0400-000003000000}"/>
            </a:ext>
          </a:extLst>
        </xdr:cNvPr>
        <xdr:cNvSpPr/>
      </xdr:nvSpPr>
      <xdr:spPr>
        <a:xfrm rot="10800000" flipV="1">
          <a:off x="6955154" y="41605201"/>
          <a:ext cx="2573655" cy="2314572"/>
        </a:xfrm>
        <a:prstGeom prst="rect">
          <a:avLst/>
        </a:prstGeom>
        <a:ln>
          <a:solidFill>
            <a:schemeClr val="bg1"/>
          </a:solidFill>
        </a:ln>
      </xdr:spPr>
      <xdr:style>
        <a:lnRef idx="2">
          <a:schemeClr val="dk1"/>
        </a:lnRef>
        <a:fillRef idx="1">
          <a:schemeClr val="lt1"/>
        </a:fillRef>
        <a:effectRef idx="0">
          <a:schemeClr val="dk1"/>
        </a:effectRef>
        <a:fontRef idx="minor">
          <a:schemeClr val="dk1"/>
        </a:fontRef>
      </xdr:style>
      <xdr:txBody>
        <a:bodyPr rtlCol="0" anchor="ctr"/>
        <a:lstStyle/>
        <a:p>
          <a:pPr algn="l"/>
          <a:r>
            <a:rPr lang="id-ID" sz="1200" baseline="0">
              <a:solidFill>
                <a:schemeClr val="bg1"/>
              </a:solidFill>
              <a:latin typeface="Arial Narrow" pitchFamily="34" charset="0"/>
            </a:rPr>
            <a:t>a</a:t>
          </a:r>
          <a:endParaRPr lang="en-US" sz="1200" baseline="0">
            <a:solidFill>
              <a:schemeClr val="bg1"/>
            </a:solidFill>
            <a:latin typeface="Arial Narrow" pitchFamily="34" charset="0"/>
          </a:endParaRPr>
        </a:p>
        <a:p>
          <a:pPr algn="l"/>
          <a:endParaRPr lang="en-US" sz="1100" baseline="0">
            <a:latin typeface="Arial Narrow" pitchFamily="34" charset="0"/>
          </a:endParaRPr>
        </a:p>
        <a:p>
          <a:pPr algn="l"/>
          <a:endParaRPr lang="en-US" sz="1100" baseline="0">
            <a:latin typeface="Arial Narrow" pitchFamily="34" charset="0"/>
          </a:endParaRPr>
        </a:p>
        <a:p>
          <a:pPr algn="l"/>
          <a:endParaRPr lang="en-US" sz="1100" baseline="0"/>
        </a:p>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xdr:rowOff>
    </xdr:from>
    <xdr:to>
      <xdr:col>1</xdr:col>
      <xdr:colOff>958803</xdr:colOff>
      <xdr:row>1</xdr:row>
      <xdr:rowOff>107951</xdr:rowOff>
    </xdr:to>
    <xdr:sp macro="" textlink="">
      <xdr:nvSpPr>
        <xdr:cNvPr id="3" name="Rectangle 2">
          <a:extLst>
            <a:ext uri="{FF2B5EF4-FFF2-40B4-BE49-F238E27FC236}">
              <a16:creationId xmlns:a16="http://schemas.microsoft.com/office/drawing/2014/main" xmlns="" id="{BEADEDB3-228D-4483-B3AF-EE3D2EA756AD}"/>
            </a:ext>
          </a:extLst>
        </xdr:cNvPr>
        <xdr:cNvSpPr/>
      </xdr:nvSpPr>
      <xdr:spPr>
        <a:xfrm>
          <a:off x="0" y="1"/>
          <a:ext cx="1568403" cy="2984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id-ID" sz="2000">
              <a:solidFill>
                <a:schemeClr val="tx1"/>
              </a:solidFill>
              <a:latin typeface="Agency FB" pitchFamily="34" charset="0"/>
            </a:rPr>
            <a:t>FORMAT </a:t>
          </a:r>
          <a:r>
            <a:rPr lang="en-US" sz="2000">
              <a:solidFill>
                <a:schemeClr val="tx1"/>
              </a:solidFill>
              <a:latin typeface="Agency FB" pitchFamily="34" charset="0"/>
            </a:rPr>
            <a:t> 9</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ENOVO\Downloads\Laporan%20KInerja%20Inspektorat%202023\BAPELITBANGDA\BPK\Perbandingan%20RPJMD-DP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ENCANA%202023/BAPELITBANGDA/BPK/Perbandingan%20RPJMD-DP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ENOVO\Downloads\BAHAN%20EVALUASI%20DESK%20%20TRIWULAN%20III%202023%20KEC%20BURA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2"/>
      <sheetName val="1.4.7"/>
      <sheetName val="1.4.8"/>
      <sheetName val="DPPA"/>
      <sheetName val="RKA"/>
      <sheetName val="Renja"/>
      <sheetName val="KUPA-PPASP"/>
      <sheetName val="KUA-PPAS"/>
      <sheetName val="RKPD"/>
      <sheetName val="Program RPJMD_pokok"/>
      <sheetName val="Program RPJMD_revisi"/>
      <sheetName val="Program_APBD"/>
      <sheetName val="2016"/>
      <sheetName val="2017"/>
      <sheetName val="2018"/>
      <sheetName val="Program, Kegiatan 2016"/>
      <sheetName val="Program, Kegiatan 2017"/>
      <sheetName val="Program, Kegiatan 2018"/>
    </sheetNames>
    <sheetDataSet>
      <sheetData sheetId="0"/>
      <sheetData sheetId="1"/>
      <sheetData sheetId="2"/>
      <sheetData sheetId="3"/>
      <sheetData sheetId="4">
        <row r="4">
          <cell r="B4" t="str">
            <v>Program Pendidikan Anak Usia Dini</v>
          </cell>
          <cell r="C4" t="str">
            <v>APK PAUD formal dan NonFormal</v>
          </cell>
          <cell r="D4">
            <v>0</v>
          </cell>
          <cell r="E4">
            <v>0</v>
          </cell>
          <cell r="F4">
            <v>0</v>
          </cell>
          <cell r="G4">
            <v>1559495000</v>
          </cell>
          <cell r="H4">
            <v>0</v>
          </cell>
          <cell r="I4">
            <v>0</v>
          </cell>
          <cell r="J4" t="str">
            <v>1 TAHUN</v>
          </cell>
          <cell r="K4">
            <v>3575607600</v>
          </cell>
          <cell r="L4" t="str">
            <v>Terselenggaranya Pendidikan Anak Usia Dini</v>
          </cell>
          <cell r="M4" t="str">
            <v>1 tahun</v>
          </cell>
          <cell r="N4">
            <v>3782617600</v>
          </cell>
        </row>
        <row r="5">
          <cell r="B5" t="str">
            <v xml:space="preserve">Kegiatan Penambahan Ruang Kelas Sekolah </v>
          </cell>
          <cell r="C5" t="str">
            <v>Jumlah RKB yang dibangun</v>
          </cell>
          <cell r="D5">
            <v>0</v>
          </cell>
          <cell r="E5">
            <v>0</v>
          </cell>
          <cell r="F5">
            <v>0</v>
          </cell>
          <cell r="G5">
            <v>0</v>
          </cell>
          <cell r="H5">
            <v>0</v>
          </cell>
          <cell r="I5">
            <v>0</v>
          </cell>
          <cell r="J5">
            <v>8</v>
          </cell>
          <cell r="K5">
            <v>1667125000</v>
          </cell>
          <cell r="L5" t="str">
            <v>Jumlah Gedung TK yang di bangun</v>
          </cell>
          <cell r="M5">
            <v>8</v>
          </cell>
          <cell r="N5">
            <v>1677025000</v>
          </cell>
        </row>
        <row r="6">
          <cell r="B6" t="str">
            <v>Kegiatan Penyelenggaraan Pendidikan Anak Usia Dini</v>
          </cell>
          <cell r="C6" t="str">
            <v>Jumlah TK yang mendapatkanpelayanan PAUD</v>
          </cell>
          <cell r="D6">
            <v>0</v>
          </cell>
          <cell r="E6">
            <v>0</v>
          </cell>
          <cell r="F6">
            <v>0</v>
          </cell>
          <cell r="G6">
            <v>0</v>
          </cell>
          <cell r="H6">
            <v>0</v>
          </cell>
          <cell r="I6">
            <v>0</v>
          </cell>
          <cell r="J6">
            <v>11</v>
          </cell>
          <cell r="K6">
            <v>607875000</v>
          </cell>
          <cell r="L6" t="str">
            <v>Jumlah TK yang mendapatkanpelayanan PAUD</v>
          </cell>
          <cell r="M6">
            <v>11</v>
          </cell>
          <cell r="N6">
            <v>557875000</v>
          </cell>
        </row>
        <row r="7">
          <cell r="B7" t="str">
            <v xml:space="preserve">Kegiatan Pembangunan Pagar Sekolah </v>
          </cell>
          <cell r="C7" t="str">
            <v>Pagar sekolah yang dibangun</v>
          </cell>
          <cell r="D7">
            <v>0</v>
          </cell>
          <cell r="E7">
            <v>0</v>
          </cell>
          <cell r="F7">
            <v>0</v>
          </cell>
          <cell r="G7">
            <v>0</v>
          </cell>
          <cell r="H7">
            <v>0</v>
          </cell>
          <cell r="I7">
            <v>0</v>
          </cell>
          <cell r="J7" t="str">
            <v>2 DOK</v>
          </cell>
          <cell r="K7">
            <v>19866600</v>
          </cell>
          <cell r="L7" t="str">
            <v>Jumlah dokumen retensi/utang yang akan di bayarkan</v>
          </cell>
          <cell r="M7" t="str">
            <v>2 dok</v>
          </cell>
          <cell r="N7">
            <v>312266600</v>
          </cell>
        </row>
        <row r="8">
          <cell r="B8" t="str">
            <v>Program Wajib Belajar Pendidikan Dasar Sembilan Tahun</v>
          </cell>
          <cell r="C8" t="str">
            <v>AK SD</v>
          </cell>
          <cell r="D8">
            <v>80</v>
          </cell>
          <cell r="E8">
            <v>0</v>
          </cell>
          <cell r="F8">
            <v>84</v>
          </cell>
          <cell r="G8">
            <v>88822422831</v>
          </cell>
          <cell r="H8">
            <v>0</v>
          </cell>
          <cell r="I8">
            <v>0</v>
          </cell>
          <cell r="J8" t="str">
            <v>1 TAHUN</v>
          </cell>
          <cell r="K8">
            <v>94442666148</v>
          </cell>
          <cell r="L8" t="str">
            <v>Peningkatan mutu/kualitas pendidikan wajib belajar dasar sembilan tahun</v>
          </cell>
          <cell r="M8" t="str">
            <v>1 tahun</v>
          </cell>
          <cell r="N8">
            <v>112545744031</v>
          </cell>
        </row>
        <row r="9">
          <cell r="B9">
            <v>0</v>
          </cell>
          <cell r="C9" t="str">
            <v>AK SMP</v>
          </cell>
          <cell r="D9">
            <v>20</v>
          </cell>
          <cell r="E9">
            <v>0</v>
          </cell>
          <cell r="F9">
            <v>20</v>
          </cell>
          <cell r="G9">
            <v>0</v>
          </cell>
          <cell r="H9">
            <v>0</v>
          </cell>
          <cell r="I9">
            <v>0</v>
          </cell>
          <cell r="J9">
            <v>0</v>
          </cell>
          <cell r="K9">
            <v>0</v>
          </cell>
          <cell r="L9">
            <v>0</v>
          </cell>
          <cell r="M9">
            <v>0</v>
          </cell>
          <cell r="N9">
            <v>0</v>
          </cell>
        </row>
        <row r="10">
          <cell r="B10">
            <v>0</v>
          </cell>
          <cell r="C10" t="str">
            <v>AM SD</v>
          </cell>
          <cell r="D10">
            <v>122</v>
          </cell>
          <cell r="E10">
            <v>0</v>
          </cell>
          <cell r="F10">
            <v>135</v>
          </cell>
          <cell r="G10">
            <v>0</v>
          </cell>
          <cell r="H10">
            <v>0</v>
          </cell>
          <cell r="I10">
            <v>0</v>
          </cell>
          <cell r="J10">
            <v>0</v>
          </cell>
          <cell r="K10">
            <v>0</v>
          </cell>
          <cell r="L10">
            <v>0</v>
          </cell>
          <cell r="M10">
            <v>0</v>
          </cell>
          <cell r="N10">
            <v>0</v>
          </cell>
        </row>
        <row r="11">
          <cell r="B11">
            <v>0</v>
          </cell>
          <cell r="C11" t="str">
            <v>AM SMP</v>
          </cell>
          <cell r="D11">
            <v>51.98</v>
          </cell>
          <cell r="E11">
            <v>0</v>
          </cell>
          <cell r="F11">
            <v>51.98</v>
          </cell>
          <cell r="G11">
            <v>0</v>
          </cell>
          <cell r="H11">
            <v>0</v>
          </cell>
          <cell r="I11">
            <v>0</v>
          </cell>
          <cell r="J11">
            <v>0</v>
          </cell>
          <cell r="K11">
            <v>0</v>
          </cell>
          <cell r="L11">
            <v>0</v>
          </cell>
          <cell r="M11">
            <v>0</v>
          </cell>
          <cell r="N11">
            <v>0</v>
          </cell>
        </row>
        <row r="12">
          <cell r="B12">
            <v>0</v>
          </cell>
          <cell r="C12" t="str">
            <v>APK SD</v>
          </cell>
          <cell r="D12">
            <v>50</v>
          </cell>
          <cell r="E12">
            <v>0</v>
          </cell>
          <cell r="F12">
            <v>50</v>
          </cell>
          <cell r="G12">
            <v>0</v>
          </cell>
          <cell r="H12">
            <v>0</v>
          </cell>
          <cell r="I12">
            <v>0</v>
          </cell>
          <cell r="J12">
            <v>0</v>
          </cell>
          <cell r="K12">
            <v>0</v>
          </cell>
          <cell r="L12">
            <v>0</v>
          </cell>
          <cell r="M12">
            <v>0</v>
          </cell>
          <cell r="N12">
            <v>0</v>
          </cell>
        </row>
        <row r="13">
          <cell r="B13">
            <v>0</v>
          </cell>
          <cell r="C13" t="str">
            <v>APK SMP</v>
          </cell>
          <cell r="D13">
            <v>50</v>
          </cell>
          <cell r="E13">
            <v>0</v>
          </cell>
          <cell r="F13">
            <v>50</v>
          </cell>
          <cell r="G13">
            <v>0</v>
          </cell>
          <cell r="H13">
            <v>0</v>
          </cell>
          <cell r="I13">
            <v>0</v>
          </cell>
          <cell r="J13">
            <v>0</v>
          </cell>
          <cell r="K13">
            <v>0</v>
          </cell>
          <cell r="L13">
            <v>0</v>
          </cell>
          <cell r="M13">
            <v>0</v>
          </cell>
          <cell r="N13">
            <v>0</v>
          </cell>
        </row>
        <row r="14">
          <cell r="B14">
            <v>0</v>
          </cell>
          <cell r="C14" t="str">
            <v>APM SD</v>
          </cell>
          <cell r="D14">
            <v>41.85</v>
          </cell>
          <cell r="E14">
            <v>0</v>
          </cell>
          <cell r="F14">
            <v>42.3</v>
          </cell>
          <cell r="G14">
            <v>0</v>
          </cell>
          <cell r="H14">
            <v>0</v>
          </cell>
          <cell r="I14">
            <v>0</v>
          </cell>
          <cell r="J14">
            <v>0</v>
          </cell>
          <cell r="K14">
            <v>0</v>
          </cell>
          <cell r="L14">
            <v>0</v>
          </cell>
          <cell r="M14">
            <v>0</v>
          </cell>
          <cell r="N14">
            <v>0</v>
          </cell>
        </row>
        <row r="15">
          <cell r="B15">
            <v>0</v>
          </cell>
          <cell r="C15" t="str">
            <v>APM SMP</v>
          </cell>
          <cell r="D15">
            <v>70</v>
          </cell>
          <cell r="E15">
            <v>0</v>
          </cell>
          <cell r="F15">
            <v>70</v>
          </cell>
          <cell r="G15">
            <v>0</v>
          </cell>
          <cell r="H15">
            <v>0</v>
          </cell>
          <cell r="I15">
            <v>0</v>
          </cell>
          <cell r="J15">
            <v>0</v>
          </cell>
          <cell r="K15">
            <v>0</v>
          </cell>
          <cell r="L15">
            <v>0</v>
          </cell>
          <cell r="M15">
            <v>0</v>
          </cell>
          <cell r="N15">
            <v>0</v>
          </cell>
        </row>
        <row r="16">
          <cell r="B16">
            <v>0</v>
          </cell>
          <cell r="C16" t="str">
            <v>APS 7-12 thn</v>
          </cell>
          <cell r="D16">
            <v>0</v>
          </cell>
          <cell r="E16">
            <v>0</v>
          </cell>
          <cell r="F16">
            <v>0</v>
          </cell>
          <cell r="G16">
            <v>0</v>
          </cell>
          <cell r="H16">
            <v>0</v>
          </cell>
          <cell r="I16">
            <v>0</v>
          </cell>
          <cell r="J16">
            <v>0</v>
          </cell>
          <cell r="K16">
            <v>0</v>
          </cell>
          <cell r="L16">
            <v>0</v>
          </cell>
          <cell r="M16">
            <v>0</v>
          </cell>
          <cell r="N16">
            <v>0</v>
          </cell>
        </row>
        <row r="17">
          <cell r="B17">
            <v>0</v>
          </cell>
          <cell r="C17" t="str">
            <v>APS 13-15 thn</v>
          </cell>
          <cell r="D17">
            <v>0</v>
          </cell>
          <cell r="E17">
            <v>0</v>
          </cell>
          <cell r="F17">
            <v>0</v>
          </cell>
          <cell r="G17">
            <v>0</v>
          </cell>
          <cell r="H17">
            <v>0</v>
          </cell>
          <cell r="I17">
            <v>0</v>
          </cell>
          <cell r="J17">
            <v>0</v>
          </cell>
          <cell r="K17">
            <v>0</v>
          </cell>
          <cell r="L17">
            <v>0</v>
          </cell>
          <cell r="M17">
            <v>0</v>
          </cell>
          <cell r="N17">
            <v>0</v>
          </cell>
        </row>
        <row r="18">
          <cell r="B18">
            <v>0</v>
          </cell>
          <cell r="C18" t="str">
            <v>APtS SD</v>
          </cell>
          <cell r="D18">
            <v>0</v>
          </cell>
          <cell r="E18">
            <v>0</v>
          </cell>
          <cell r="F18">
            <v>0</v>
          </cell>
          <cell r="G18">
            <v>0</v>
          </cell>
          <cell r="H18">
            <v>0</v>
          </cell>
          <cell r="I18">
            <v>0</v>
          </cell>
          <cell r="J18">
            <v>0</v>
          </cell>
          <cell r="K18">
            <v>0</v>
          </cell>
          <cell r="L18">
            <v>0</v>
          </cell>
          <cell r="M18">
            <v>0</v>
          </cell>
          <cell r="N18">
            <v>0</v>
          </cell>
        </row>
        <row r="19">
          <cell r="B19">
            <v>0</v>
          </cell>
          <cell r="C19" t="str">
            <v>APtS SMP</v>
          </cell>
          <cell r="D19">
            <v>0</v>
          </cell>
          <cell r="E19">
            <v>0</v>
          </cell>
          <cell r="F19">
            <v>0</v>
          </cell>
          <cell r="G19">
            <v>0</v>
          </cell>
          <cell r="H19">
            <v>0</v>
          </cell>
          <cell r="I19">
            <v>0</v>
          </cell>
          <cell r="J19">
            <v>0</v>
          </cell>
          <cell r="K19">
            <v>0</v>
          </cell>
          <cell r="L19">
            <v>0</v>
          </cell>
          <cell r="M19">
            <v>0</v>
          </cell>
          <cell r="N19">
            <v>0</v>
          </cell>
        </row>
        <row r="20">
          <cell r="B20" t="str">
            <v xml:space="preserve">Kegiatan Penambahan Ruang Kelas Sekolah </v>
          </cell>
          <cell r="C20" t="str">
            <v>Jumlah RKB SD yang dibangun</v>
          </cell>
          <cell r="D20">
            <v>0</v>
          </cell>
          <cell r="E20">
            <v>0</v>
          </cell>
          <cell r="F20">
            <v>0</v>
          </cell>
          <cell r="G20">
            <v>0</v>
          </cell>
          <cell r="H20">
            <v>0</v>
          </cell>
          <cell r="I20">
            <v>0</v>
          </cell>
          <cell r="J20">
            <v>53</v>
          </cell>
          <cell r="K20">
            <v>15167388269</v>
          </cell>
          <cell r="L20" t="str">
            <v>Jumlah RKB yang dibangun</v>
          </cell>
          <cell r="M20">
            <v>55</v>
          </cell>
          <cell r="N20">
            <v>12259823816</v>
          </cell>
        </row>
        <row r="21">
          <cell r="B21">
            <v>0</v>
          </cell>
          <cell r="C21" t="str">
            <v>Jumlah RKB SMP yang dibangun</v>
          </cell>
          <cell r="D21">
            <v>0</v>
          </cell>
          <cell r="E21">
            <v>0</v>
          </cell>
          <cell r="F21">
            <v>0</v>
          </cell>
          <cell r="G21">
            <v>0</v>
          </cell>
          <cell r="H21">
            <v>0</v>
          </cell>
          <cell r="I21">
            <v>0</v>
          </cell>
          <cell r="J21">
            <v>0</v>
          </cell>
          <cell r="K21">
            <v>0</v>
          </cell>
          <cell r="L21">
            <v>0</v>
          </cell>
          <cell r="M21">
            <v>0</v>
          </cell>
          <cell r="N21">
            <v>0</v>
          </cell>
        </row>
        <row r="22">
          <cell r="B22" t="str">
            <v>Kegiatan Penyediaan Bantuan Operasional Sekolah (Bos) Jenjang SD/MI/SDLB Dan SMP/MTS Serta Pesantren Salafiyah Dan Satuan Pendidikan NonIslam Setara SD Dan SMP</v>
          </cell>
          <cell r="C22" t="str">
            <v>Jumlah sekolah penerima dana BOS</v>
          </cell>
          <cell r="D22">
            <v>0</v>
          </cell>
          <cell r="E22">
            <v>0</v>
          </cell>
          <cell r="F22">
            <v>0</v>
          </cell>
          <cell r="G22">
            <v>0</v>
          </cell>
          <cell r="H22">
            <v>0</v>
          </cell>
          <cell r="I22">
            <v>0</v>
          </cell>
          <cell r="J22">
            <v>185</v>
          </cell>
          <cell r="K22">
            <v>36436064000</v>
          </cell>
          <cell r="L22" t="str">
            <v xml:space="preserve">Jumlah sekolah yang akan mendapatkan pembinaan dana BOS </v>
          </cell>
          <cell r="M22">
            <v>185</v>
          </cell>
          <cell r="N22">
            <v>36640418999</v>
          </cell>
        </row>
        <row r="23">
          <cell r="B23" t="str">
            <v>Kegiatan Pembangunan Pagar Sekolah</v>
          </cell>
          <cell r="C23" t="str">
            <v>Kegiatan Panjang  pagar SD yang dibangun</v>
          </cell>
          <cell r="D23">
            <v>0</v>
          </cell>
          <cell r="E23">
            <v>0</v>
          </cell>
          <cell r="F23">
            <v>0</v>
          </cell>
          <cell r="G23">
            <v>0</v>
          </cell>
          <cell r="H23">
            <v>0</v>
          </cell>
          <cell r="I23">
            <v>0</v>
          </cell>
          <cell r="J23" t="str">
            <v>13 paket</v>
          </cell>
          <cell r="K23">
            <v>4069343669</v>
          </cell>
          <cell r="L23" t="str">
            <v>jumlah pagar sekolah yang dibangun</v>
          </cell>
          <cell r="M23">
            <v>28</v>
          </cell>
          <cell r="N23">
            <v>5850141819</v>
          </cell>
        </row>
        <row r="24">
          <cell r="B24">
            <v>0</v>
          </cell>
          <cell r="C24" t="str">
            <v>Kegiatan Panjang  pagar SMP yang dibangun</v>
          </cell>
          <cell r="D24">
            <v>0</v>
          </cell>
          <cell r="E24">
            <v>0</v>
          </cell>
          <cell r="F24">
            <v>0</v>
          </cell>
          <cell r="G24">
            <v>0</v>
          </cell>
          <cell r="H24">
            <v>0</v>
          </cell>
          <cell r="I24">
            <v>0</v>
          </cell>
          <cell r="J24">
            <v>0</v>
          </cell>
          <cell r="K24">
            <v>0</v>
          </cell>
          <cell r="L24">
            <v>0</v>
          </cell>
          <cell r="M24">
            <v>0</v>
          </cell>
          <cell r="N24">
            <v>0</v>
          </cell>
        </row>
        <row r="25">
          <cell r="B25" t="str">
            <v>Kegiatan Pelayanan Pendidikan Gratis</v>
          </cell>
          <cell r="C25" t="str">
            <v>Jumlah sekolah yang menerimaDana Operasional PendidikanGratis SD sederajat</v>
          </cell>
          <cell r="D25">
            <v>0</v>
          </cell>
          <cell r="E25">
            <v>0</v>
          </cell>
          <cell r="F25">
            <v>0</v>
          </cell>
          <cell r="G25">
            <v>0</v>
          </cell>
          <cell r="H25">
            <v>0</v>
          </cell>
          <cell r="I25">
            <v>0</v>
          </cell>
          <cell r="J25">
            <v>254</v>
          </cell>
          <cell r="K25">
            <v>10598605800</v>
          </cell>
          <cell r="L25" t="str">
            <v>Tersedianya dana operasional  pendidikan di tingkat SD, MI, SMP, MTs, sederajat</v>
          </cell>
          <cell r="M25">
            <v>254</v>
          </cell>
          <cell r="N25">
            <v>10669500800</v>
          </cell>
        </row>
        <row r="26">
          <cell r="B26" t="str">
            <v>Program Pendidikan Non Formal</v>
          </cell>
          <cell r="C26" t="str">
            <v>ANGKA MELEK HURUF</v>
          </cell>
          <cell r="D26">
            <v>0</v>
          </cell>
          <cell r="E26">
            <v>0</v>
          </cell>
          <cell r="F26">
            <v>0</v>
          </cell>
          <cell r="G26">
            <v>1013632500</v>
          </cell>
          <cell r="H26">
            <v>0</v>
          </cell>
          <cell r="I26">
            <v>0</v>
          </cell>
          <cell r="J26" t="str">
            <v>1 tahun</v>
          </cell>
          <cell r="K26">
            <v>861962500</v>
          </cell>
          <cell r="L26">
            <v>0</v>
          </cell>
          <cell r="M26" t="str">
            <v>1 tahun</v>
          </cell>
          <cell r="N26">
            <v>726285000</v>
          </cell>
        </row>
        <row r="27">
          <cell r="B27" t="str">
            <v>Kegiatan Pemberian Bantuan Operasional Pendidikan NonFormal</v>
          </cell>
          <cell r="C27" t="str">
            <v>Jumlah waraga belajar kejar pakat A,B dan C</v>
          </cell>
          <cell r="D27">
            <v>0</v>
          </cell>
          <cell r="E27">
            <v>0</v>
          </cell>
          <cell r="F27">
            <v>0</v>
          </cell>
          <cell r="G27">
            <v>0</v>
          </cell>
          <cell r="H27">
            <v>0</v>
          </cell>
          <cell r="I27">
            <v>0</v>
          </cell>
          <cell r="J27">
            <v>290</v>
          </cell>
          <cell r="K27">
            <v>395500000</v>
          </cell>
          <cell r="L27" t="str">
            <v>Jumlah waraga belajar kejar pakat A,B dan C</v>
          </cell>
          <cell r="M27">
            <v>290</v>
          </cell>
          <cell r="N27">
            <v>345480000</v>
          </cell>
        </row>
        <row r="28">
          <cell r="B28" t="str">
            <v>Kegiatan Pelaksanaan Ujian Sekolah dan Ujian Nasional Kesetaraan</v>
          </cell>
          <cell r="C28" t="str">
            <v>Jumlah peserta ujian kesetaraan</v>
          </cell>
          <cell r="D28">
            <v>0</v>
          </cell>
          <cell r="E28">
            <v>0</v>
          </cell>
          <cell r="F28">
            <v>0</v>
          </cell>
          <cell r="G28">
            <v>0</v>
          </cell>
          <cell r="H28">
            <v>0</v>
          </cell>
          <cell r="I28">
            <v>0</v>
          </cell>
          <cell r="J28" t="str">
            <v>3 tingkatan70%</v>
          </cell>
          <cell r="K28">
            <v>197902500</v>
          </cell>
          <cell r="L28" t="str">
            <v>Terlaksananya Ujian KesetaraanBerkurangnya Jumlah Putus Sekolah</v>
          </cell>
          <cell r="M28" t="str">
            <v>3 tingkatan70%</v>
          </cell>
          <cell r="N28">
            <v>126450000</v>
          </cell>
        </row>
        <row r="29">
          <cell r="B29" t="str">
            <v>Program Peningkatan Mutu Pendidik dan Tenaga Kependidikan</v>
          </cell>
          <cell r="C29" t="str">
            <v>Persentase Peningkatan mutu guru mata pelajaran (%)</v>
          </cell>
          <cell r="D29">
            <v>0</v>
          </cell>
          <cell r="E29">
            <v>0</v>
          </cell>
          <cell r="F29">
            <v>0</v>
          </cell>
          <cell r="G29">
            <v>672081000</v>
          </cell>
          <cell r="H29">
            <v>0</v>
          </cell>
          <cell r="I29">
            <v>0</v>
          </cell>
          <cell r="J29" t="str">
            <v>1 tahun</v>
          </cell>
          <cell r="K29">
            <v>751749000</v>
          </cell>
          <cell r="L29" t="str">
            <v>Meningkatnya Mutu Pendidik dan Tenaga Kependidikan</v>
          </cell>
          <cell r="M29" t="str">
            <v>1 Tahun</v>
          </cell>
          <cell r="N29">
            <v>641098000</v>
          </cell>
        </row>
        <row r="30">
          <cell r="B30">
            <v>0</v>
          </cell>
          <cell r="C30" t="str">
            <v>Guru bersertifikat</v>
          </cell>
          <cell r="D30">
            <v>0</v>
          </cell>
          <cell r="E30">
            <v>0</v>
          </cell>
          <cell r="F30">
            <v>0</v>
          </cell>
          <cell r="G30">
            <v>0</v>
          </cell>
          <cell r="H30">
            <v>0</v>
          </cell>
          <cell r="I30">
            <v>0</v>
          </cell>
          <cell r="J30">
            <v>0</v>
          </cell>
          <cell r="K30">
            <v>0</v>
          </cell>
          <cell r="L30">
            <v>0</v>
          </cell>
          <cell r="M30">
            <v>0</v>
          </cell>
          <cell r="N30">
            <v>0</v>
          </cell>
        </row>
        <row r="31">
          <cell r="B31">
            <v>0</v>
          </cell>
          <cell r="C31" t="str">
            <v>Guru berkualifikasi S-1/D-IV</v>
          </cell>
          <cell r="D31">
            <v>0</v>
          </cell>
          <cell r="E31">
            <v>0</v>
          </cell>
          <cell r="F31">
            <v>0</v>
          </cell>
          <cell r="G31">
            <v>0</v>
          </cell>
          <cell r="H31">
            <v>0</v>
          </cell>
          <cell r="I31">
            <v>0</v>
          </cell>
          <cell r="J31">
            <v>0</v>
          </cell>
          <cell r="K31">
            <v>0</v>
          </cell>
          <cell r="L31">
            <v>0</v>
          </cell>
          <cell r="M31">
            <v>0</v>
          </cell>
          <cell r="N31">
            <v>0</v>
          </cell>
        </row>
        <row r="32">
          <cell r="B32">
            <v>0</v>
          </cell>
          <cell r="C32" t="str">
            <v>Rasio guru:murid SD</v>
          </cell>
          <cell r="D32">
            <v>0</v>
          </cell>
          <cell r="E32">
            <v>0</v>
          </cell>
          <cell r="F32">
            <v>0</v>
          </cell>
          <cell r="G32">
            <v>0</v>
          </cell>
          <cell r="H32">
            <v>0</v>
          </cell>
          <cell r="I32">
            <v>0</v>
          </cell>
          <cell r="J32">
            <v>0</v>
          </cell>
          <cell r="K32">
            <v>0</v>
          </cell>
          <cell r="L32">
            <v>0</v>
          </cell>
          <cell r="M32">
            <v>0</v>
          </cell>
          <cell r="N32">
            <v>0</v>
          </cell>
        </row>
        <row r="33">
          <cell r="B33">
            <v>0</v>
          </cell>
          <cell r="C33" t="str">
            <v>Rasio guru:murid SMP</v>
          </cell>
          <cell r="D33">
            <v>0</v>
          </cell>
          <cell r="E33">
            <v>0</v>
          </cell>
          <cell r="F33">
            <v>0</v>
          </cell>
          <cell r="G33">
            <v>0</v>
          </cell>
          <cell r="H33">
            <v>0</v>
          </cell>
          <cell r="I33">
            <v>0</v>
          </cell>
          <cell r="J33">
            <v>0</v>
          </cell>
          <cell r="K33">
            <v>0</v>
          </cell>
          <cell r="L33">
            <v>0</v>
          </cell>
          <cell r="M33">
            <v>0</v>
          </cell>
          <cell r="N33">
            <v>0</v>
          </cell>
        </row>
        <row r="34">
          <cell r="B34" t="str">
            <v>Kegiatan Pelaksanaan Sertifikasi Pendidik</v>
          </cell>
          <cell r="C34" t="str">
            <v>Jumlah peserta sosialisasi</v>
          </cell>
          <cell r="D34">
            <v>0</v>
          </cell>
          <cell r="E34">
            <v>0</v>
          </cell>
          <cell r="F34">
            <v>0</v>
          </cell>
          <cell r="G34">
            <v>0</v>
          </cell>
          <cell r="H34">
            <v>0</v>
          </cell>
          <cell r="I34">
            <v>0</v>
          </cell>
          <cell r="J34">
            <v>200</v>
          </cell>
          <cell r="K34">
            <v>90370000</v>
          </cell>
          <cell r="L34" t="str">
            <v>Jumlah peserta Kegiatan Sertifikasi yang dilaksanakan</v>
          </cell>
          <cell r="M34">
            <v>200</v>
          </cell>
          <cell r="N34">
            <v>90370000</v>
          </cell>
        </row>
        <row r="35">
          <cell r="B35" t="str">
            <v>Kegiatan Pembinaan kelompok kerja guru</v>
          </cell>
          <cell r="C35" t="str">
            <v>Jumlah guru pemandu tiap mata pelajaran</v>
          </cell>
          <cell r="D35">
            <v>0</v>
          </cell>
          <cell r="E35">
            <v>0</v>
          </cell>
          <cell r="F35">
            <v>0</v>
          </cell>
          <cell r="G35">
            <v>0</v>
          </cell>
          <cell r="H35">
            <v>0</v>
          </cell>
          <cell r="I35">
            <v>0</v>
          </cell>
          <cell r="J35">
            <v>362</v>
          </cell>
          <cell r="K35">
            <v>132498000</v>
          </cell>
          <cell r="L35" t="str">
            <v>Jumlah  Guru yang Mengikuti  Kelompok Kerja Guru (KKG)</v>
          </cell>
          <cell r="M35">
            <v>362</v>
          </cell>
          <cell r="N35">
            <v>132498000</v>
          </cell>
        </row>
        <row r="36">
          <cell r="B36" t="str">
            <v>Pengembangan Sistem Penghargaan Dan Perlindungan Terhadap Profesi Pendidik</v>
          </cell>
          <cell r="C36" t="str">
            <v>Jumlah guru mengikuti lomba guru berprestasi</v>
          </cell>
          <cell r="D36">
            <v>0</v>
          </cell>
          <cell r="E36">
            <v>0</v>
          </cell>
          <cell r="F36">
            <v>0</v>
          </cell>
          <cell r="G36">
            <v>0</v>
          </cell>
          <cell r="H36">
            <v>0</v>
          </cell>
          <cell r="I36">
            <v>0</v>
          </cell>
          <cell r="J36">
            <v>256</v>
          </cell>
          <cell r="K36">
            <v>119637000</v>
          </cell>
          <cell r="L36" t="str">
            <v>Jumlah  Guru yang mengikuti lomba Guru Berprestasi dan Berdedikasi</v>
          </cell>
          <cell r="M36">
            <v>216</v>
          </cell>
          <cell r="N36">
            <v>76102000</v>
          </cell>
        </row>
        <row r="37">
          <cell r="B37" t="str">
            <v>Pembinaan Musyawarah Guru Mata Pelajaran</v>
          </cell>
          <cell r="C37" t="str">
            <v>Jumlah guru mata pelajaran yang bermusyawarah</v>
          </cell>
          <cell r="D37">
            <v>0</v>
          </cell>
          <cell r="E37">
            <v>0</v>
          </cell>
          <cell r="F37">
            <v>0</v>
          </cell>
          <cell r="G37">
            <v>0</v>
          </cell>
          <cell r="H37">
            <v>0</v>
          </cell>
          <cell r="I37">
            <v>0</v>
          </cell>
          <cell r="J37">
            <v>585</v>
          </cell>
          <cell r="K37">
            <v>138715000</v>
          </cell>
          <cell r="L37" t="str">
            <v>Jumlah  Guru yang Mengikuti MGMP</v>
          </cell>
          <cell r="M37">
            <v>585</v>
          </cell>
          <cell r="N37">
            <v>138715000</v>
          </cell>
        </row>
        <row r="38">
          <cell r="B38" t="str">
            <v>Program Manajemen Pelayanan Pendidikan</v>
          </cell>
          <cell r="C38" t="str">
            <v>Persentase angka partisipasi pendidikan tinggi</v>
          </cell>
          <cell r="D38">
            <v>0</v>
          </cell>
          <cell r="E38">
            <v>0</v>
          </cell>
          <cell r="F38">
            <v>0</v>
          </cell>
          <cell r="G38">
            <v>19982650000</v>
          </cell>
          <cell r="H38">
            <v>0</v>
          </cell>
          <cell r="I38">
            <v>0</v>
          </cell>
          <cell r="J38" t="str">
            <v>1 tahun</v>
          </cell>
          <cell r="K38">
            <v>16324360500</v>
          </cell>
          <cell r="L38" t="str">
            <v>Terpenuhinya pendidikan yang berkualitas</v>
          </cell>
          <cell r="M38" t="str">
            <v>1 tahun</v>
          </cell>
          <cell r="N38">
            <v>18955770500</v>
          </cell>
        </row>
        <row r="39">
          <cell r="B39" t="str">
            <v>Kegiatan Pelaksanaan Kerjasama Secara Kelembagaan DiBidang Pendidikan</v>
          </cell>
          <cell r="C39" t="str">
            <v>Jumlah mahasiswa menerima bantuan pendidikan tinggi</v>
          </cell>
          <cell r="D39">
            <v>0</v>
          </cell>
          <cell r="E39">
            <v>0</v>
          </cell>
          <cell r="F39">
            <v>0</v>
          </cell>
          <cell r="G39">
            <v>0</v>
          </cell>
          <cell r="H39">
            <v>0</v>
          </cell>
          <cell r="I39">
            <v>0</v>
          </cell>
          <cell r="J39">
            <v>3875</v>
          </cell>
          <cell r="K39">
            <v>15678905000</v>
          </cell>
          <cell r="L39" t="str">
            <v>Terlaksananya pemberian bea siswa kepada mahasiswaberprestasi dan kurang mampu</v>
          </cell>
          <cell r="M39">
            <v>4500</v>
          </cell>
          <cell r="N39">
            <v>18243785000</v>
          </cell>
        </row>
        <row r="40">
          <cell r="B40" t="str">
            <v>Kegiatan Pembinaan Dewan Pendidikan</v>
          </cell>
          <cell r="C40" t="str">
            <v>Jumlah program dewan pendidikan</v>
          </cell>
          <cell r="D40">
            <v>0</v>
          </cell>
          <cell r="E40">
            <v>0</v>
          </cell>
          <cell r="F40">
            <v>0</v>
          </cell>
          <cell r="G40">
            <v>0</v>
          </cell>
          <cell r="H40">
            <v>0</v>
          </cell>
          <cell r="I40">
            <v>0</v>
          </cell>
          <cell r="J40">
            <v>13</v>
          </cell>
          <cell r="K40">
            <v>410187500</v>
          </cell>
          <cell r="L40" t="str">
            <v>Jumlah pengelolaan Dewan Pendidikan</v>
          </cell>
          <cell r="M40">
            <v>13</v>
          </cell>
          <cell r="N40">
            <v>410187500</v>
          </cell>
        </row>
        <row r="41">
          <cell r="B41" t="str">
            <v>Penyediaan Jasa Guru PTT dan Guru Kontrak  (Berdasarkan UU ASN berubah nama menjadi P3K)</v>
          </cell>
          <cell r="C41" t="str">
            <v>Jumlah Guru Non PNS Upahjasa daerah terpencil dan guru agama menerima Insentif</v>
          </cell>
          <cell r="D41">
            <v>0</v>
          </cell>
          <cell r="E41">
            <v>0</v>
          </cell>
          <cell r="F41">
            <v>0</v>
          </cell>
          <cell r="G41">
            <v>0</v>
          </cell>
          <cell r="H41">
            <v>0</v>
          </cell>
          <cell r="I41">
            <v>0</v>
          </cell>
          <cell r="J41">
            <v>0</v>
          </cell>
          <cell r="K41">
            <v>0</v>
          </cell>
          <cell r="L41">
            <v>0</v>
          </cell>
          <cell r="M41">
            <v>0</v>
          </cell>
          <cell r="N41">
            <v>0</v>
          </cell>
        </row>
        <row r="42">
          <cell r="B42">
            <v>0</v>
          </cell>
          <cell r="C42" t="str">
            <v>Upah jasa Tenaga Kependiikan</v>
          </cell>
          <cell r="D42">
            <v>0</v>
          </cell>
          <cell r="E42">
            <v>0</v>
          </cell>
          <cell r="F42">
            <v>0</v>
          </cell>
          <cell r="G42">
            <v>0</v>
          </cell>
          <cell r="H42">
            <v>0</v>
          </cell>
          <cell r="I42">
            <v>0</v>
          </cell>
          <cell r="J42">
            <v>0</v>
          </cell>
          <cell r="K42">
            <v>0</v>
          </cell>
          <cell r="L42">
            <v>0</v>
          </cell>
          <cell r="M42">
            <v>0</v>
          </cell>
          <cell r="N42">
            <v>0</v>
          </cell>
        </row>
        <row r="43">
          <cell r="B43">
            <v>0</v>
          </cell>
          <cell r="C43" t="str">
            <v>Upah jasa  guru daerah terpencil</v>
          </cell>
          <cell r="D43">
            <v>0</v>
          </cell>
          <cell r="E43">
            <v>0</v>
          </cell>
          <cell r="F43">
            <v>0</v>
          </cell>
          <cell r="G43">
            <v>0</v>
          </cell>
          <cell r="H43">
            <v>0</v>
          </cell>
          <cell r="I43">
            <v>0</v>
          </cell>
          <cell r="J43">
            <v>0</v>
          </cell>
          <cell r="K43">
            <v>0</v>
          </cell>
          <cell r="L43">
            <v>0</v>
          </cell>
          <cell r="M43">
            <v>0</v>
          </cell>
          <cell r="N43">
            <v>0</v>
          </cell>
        </row>
        <row r="44">
          <cell r="B44">
            <v>0</v>
          </cell>
          <cell r="C44" t="str">
            <v>Upah jasa guru agama</v>
          </cell>
          <cell r="D44">
            <v>0</v>
          </cell>
          <cell r="E44">
            <v>0</v>
          </cell>
          <cell r="F44">
            <v>0</v>
          </cell>
          <cell r="G44">
            <v>0</v>
          </cell>
          <cell r="H44">
            <v>0</v>
          </cell>
          <cell r="I44">
            <v>0</v>
          </cell>
          <cell r="J44">
            <v>0</v>
          </cell>
          <cell r="K44">
            <v>0</v>
          </cell>
          <cell r="L44">
            <v>0</v>
          </cell>
          <cell r="M44">
            <v>0</v>
          </cell>
          <cell r="N44">
            <v>0</v>
          </cell>
        </row>
        <row r="45">
          <cell r="B45">
            <v>0</v>
          </cell>
          <cell r="C45" t="str">
            <v>Honor daerah</v>
          </cell>
          <cell r="D45">
            <v>0</v>
          </cell>
          <cell r="E45">
            <v>0</v>
          </cell>
          <cell r="F45">
            <v>0</v>
          </cell>
          <cell r="G45">
            <v>0</v>
          </cell>
          <cell r="H45">
            <v>0</v>
          </cell>
          <cell r="I45">
            <v>0</v>
          </cell>
          <cell r="J45">
            <v>0</v>
          </cell>
          <cell r="K45">
            <v>0</v>
          </cell>
          <cell r="L45">
            <v>0</v>
          </cell>
          <cell r="M45">
            <v>0</v>
          </cell>
          <cell r="N45">
            <v>0</v>
          </cell>
        </row>
        <row r="46">
          <cell r="B46" t="str">
            <v>DINAS KESEHATAN</v>
          </cell>
          <cell r="C46">
            <v>0</v>
          </cell>
          <cell r="D46">
            <v>0</v>
          </cell>
          <cell r="E46">
            <v>0</v>
          </cell>
          <cell r="F46">
            <v>0</v>
          </cell>
          <cell r="G46">
            <v>0</v>
          </cell>
          <cell r="H46">
            <v>0</v>
          </cell>
          <cell r="I46">
            <v>0</v>
          </cell>
          <cell r="J46">
            <v>0</v>
          </cell>
          <cell r="K46">
            <v>0</v>
          </cell>
          <cell r="L46">
            <v>0</v>
          </cell>
          <cell r="M46">
            <v>0</v>
          </cell>
          <cell r="N46">
            <v>43315</v>
          </cell>
        </row>
        <row r="47">
          <cell r="B47" t="str">
            <v>Program Standarisasi Pelayanan Kesehatan</v>
          </cell>
          <cell r="C47" t="str">
            <v>persentase FKTP yang memberikan pelayanan sesuai standar</v>
          </cell>
          <cell r="D47" t="str">
            <v>- 7- 50</v>
          </cell>
          <cell r="E47">
            <v>0</v>
          </cell>
          <cell r="F47" t="str">
            <v>- 7- 50</v>
          </cell>
          <cell r="G47">
            <v>13049940580</v>
          </cell>
          <cell r="H47">
            <v>0</v>
          </cell>
          <cell r="I47">
            <v>0</v>
          </cell>
          <cell r="J47">
            <v>0.8</v>
          </cell>
          <cell r="K47">
            <v>13899362040</v>
          </cell>
          <cell r="L47">
            <v>0</v>
          </cell>
          <cell r="M47">
            <v>0.75</v>
          </cell>
          <cell r="N47">
            <v>24071476237</v>
          </cell>
        </row>
        <row r="48">
          <cell r="B48" t="str">
            <v>Kegiatan Evaluasi Dan Pengembangan Standar PelayananKesehatan</v>
          </cell>
          <cell r="C48" t="str">
            <v>persentase masyarakat kurang mampu yang memiliki jaminan kesehatan nasional</v>
          </cell>
          <cell r="D48">
            <v>0</v>
          </cell>
          <cell r="E48">
            <v>0</v>
          </cell>
          <cell r="F48">
            <v>0</v>
          </cell>
          <cell r="G48">
            <v>0</v>
          </cell>
          <cell r="H48">
            <v>0</v>
          </cell>
          <cell r="I48">
            <v>0</v>
          </cell>
          <cell r="J48">
            <v>0.85</v>
          </cell>
          <cell r="K48">
            <v>12361681540</v>
          </cell>
          <cell r="L48" t="str">
            <v>Terlaksanannya Jaminan Kesehatan Nasional APBN bagi Masyarakat kurang mampu</v>
          </cell>
          <cell r="M48">
            <v>0.28999999999999998</v>
          </cell>
          <cell r="N48">
            <v>22421144897</v>
          </cell>
        </row>
        <row r="49">
          <cell r="B49" t="str">
            <v xml:space="preserve">Kegiatan Peningkatan Kualitas Pelayanan Kesehatan </v>
          </cell>
          <cell r="C49" t="str">
            <v>Jumlah Puskesmas yang terakreditasi (PKM)</v>
          </cell>
          <cell r="D49">
            <v>0</v>
          </cell>
          <cell r="E49">
            <v>0</v>
          </cell>
          <cell r="F49">
            <v>0</v>
          </cell>
          <cell r="G49">
            <v>0</v>
          </cell>
          <cell r="H49">
            <v>0</v>
          </cell>
          <cell r="I49">
            <v>0</v>
          </cell>
          <cell r="J49">
            <v>3</v>
          </cell>
          <cell r="K49">
            <v>1274316000</v>
          </cell>
          <cell r="L49">
            <v>0</v>
          </cell>
          <cell r="M49">
            <v>3</v>
          </cell>
          <cell r="N49">
            <v>816940190</v>
          </cell>
        </row>
        <row r="50">
          <cell r="B50">
            <v>0</v>
          </cell>
          <cell r="C50" t="str">
            <v>Jumlah Puskesmsas yang mendapat workshop audit internal dan keselamatan pasien</v>
          </cell>
          <cell r="D50">
            <v>0</v>
          </cell>
          <cell r="E50">
            <v>0</v>
          </cell>
          <cell r="F50">
            <v>0</v>
          </cell>
          <cell r="G50">
            <v>0</v>
          </cell>
          <cell r="H50">
            <v>0</v>
          </cell>
          <cell r="I50">
            <v>0</v>
          </cell>
          <cell r="J50">
            <v>2</v>
          </cell>
          <cell r="K50">
            <v>0</v>
          </cell>
          <cell r="L50" t="str">
            <v>Jumlah Puskesmsas yang mendapat workshop audit internal dan keselamatan pasien</v>
          </cell>
          <cell r="M50">
            <v>17</v>
          </cell>
          <cell r="N50">
            <v>0</v>
          </cell>
        </row>
        <row r="51">
          <cell r="B51">
            <v>0</v>
          </cell>
          <cell r="C51" t="str">
            <v>Jumlah puskesmas yang mendapatkan Pendampingan akreditasi</v>
          </cell>
          <cell r="D51">
            <v>0</v>
          </cell>
          <cell r="E51">
            <v>0</v>
          </cell>
          <cell r="F51">
            <v>0</v>
          </cell>
          <cell r="G51">
            <v>0</v>
          </cell>
          <cell r="H51">
            <v>0</v>
          </cell>
          <cell r="I51">
            <v>0</v>
          </cell>
          <cell r="J51">
            <v>3</v>
          </cell>
          <cell r="K51">
            <v>0</v>
          </cell>
          <cell r="L51" t="str">
            <v>Jumlah puskesmas yang mendapatkan Pendampingan akreditasi</v>
          </cell>
          <cell r="M51">
            <v>3</v>
          </cell>
          <cell r="N51">
            <v>0</v>
          </cell>
        </row>
        <row r="52">
          <cell r="B52">
            <v>0</v>
          </cell>
          <cell r="C52" t="str">
            <v>Jumlah puskesmas yang disurvey akreditasi</v>
          </cell>
          <cell r="D52">
            <v>0</v>
          </cell>
          <cell r="E52">
            <v>0</v>
          </cell>
          <cell r="F52">
            <v>0</v>
          </cell>
          <cell r="G52">
            <v>0</v>
          </cell>
          <cell r="H52">
            <v>0</v>
          </cell>
          <cell r="I52">
            <v>0</v>
          </cell>
          <cell r="J52">
            <v>3</v>
          </cell>
          <cell r="K52">
            <v>0</v>
          </cell>
          <cell r="L52" t="str">
            <v>Jumlah puskesmas yang disurvey akreditasi</v>
          </cell>
          <cell r="M52">
            <v>3</v>
          </cell>
          <cell r="N52">
            <v>0</v>
          </cell>
        </row>
        <row r="53">
          <cell r="B53">
            <v>0</v>
          </cell>
          <cell r="C53" t="str">
            <v>Jumlah Puskesmas yang dibina untuk pelayanan darah</v>
          </cell>
          <cell r="D53">
            <v>0</v>
          </cell>
          <cell r="E53">
            <v>0</v>
          </cell>
          <cell r="F53">
            <v>0</v>
          </cell>
          <cell r="G53">
            <v>0</v>
          </cell>
          <cell r="H53">
            <v>0</v>
          </cell>
          <cell r="I53">
            <v>0</v>
          </cell>
          <cell r="J53">
            <v>5</v>
          </cell>
          <cell r="K53">
            <v>0</v>
          </cell>
          <cell r="L53" t="str">
            <v>Jumlah Puskesmas yang dibina untuk pelayanan darah</v>
          </cell>
          <cell r="M53">
            <v>17</v>
          </cell>
          <cell r="N53">
            <v>0</v>
          </cell>
        </row>
        <row r="54">
          <cell r="B54">
            <v>0</v>
          </cell>
          <cell r="C54" t="str">
            <v>Jumlah laboratorium Puskesmas sesuai standar</v>
          </cell>
          <cell r="D54">
            <v>0</v>
          </cell>
          <cell r="E54">
            <v>0</v>
          </cell>
          <cell r="F54">
            <v>0</v>
          </cell>
          <cell r="G54">
            <v>0</v>
          </cell>
          <cell r="H54">
            <v>0</v>
          </cell>
          <cell r="I54">
            <v>0</v>
          </cell>
          <cell r="J54">
            <v>3</v>
          </cell>
          <cell r="K54">
            <v>0</v>
          </cell>
          <cell r="L54" t="str">
            <v>Jumlah laboratorium Puskesmas sesuai standar</v>
          </cell>
          <cell r="M54">
            <v>3</v>
          </cell>
          <cell r="N54">
            <v>0</v>
          </cell>
        </row>
        <row r="55">
          <cell r="B55" t="str">
            <v>Kegiatan Peningkatan Standarisasi Pelayanan Kesehatan</v>
          </cell>
          <cell r="C55" t="str">
            <v>persentase FKTP yang memberikan pelayanan sesuai standar</v>
          </cell>
          <cell r="D55">
            <v>0</v>
          </cell>
          <cell r="E55">
            <v>0</v>
          </cell>
          <cell r="F55">
            <v>0</v>
          </cell>
          <cell r="G55">
            <v>0</v>
          </cell>
          <cell r="H55">
            <v>0</v>
          </cell>
          <cell r="I55">
            <v>0</v>
          </cell>
          <cell r="J55">
            <v>0</v>
          </cell>
          <cell r="K55">
            <v>0</v>
          </cell>
          <cell r="L55" t="str">
            <v>Penerbitan Izin Operasional Rumah Sakit (unit)</v>
          </cell>
          <cell r="M55">
            <v>0</v>
          </cell>
          <cell r="N55">
            <v>495748650</v>
          </cell>
        </row>
        <row r="56">
          <cell r="B56" t="str">
            <v>Program pengadaan, peningkatan dan perbaikan sarana dan prasarana puskesmas/ puskemas pembantu dan jaringannya</v>
          </cell>
          <cell r="C56" t="str">
            <v>Persentase kualitas sarana dan prasarana puskesmas dan jaringannya</v>
          </cell>
          <cell r="D56">
            <v>15</v>
          </cell>
          <cell r="E56">
            <v>0</v>
          </cell>
          <cell r="F56">
            <v>15</v>
          </cell>
          <cell r="G56">
            <v>23513084679</v>
          </cell>
          <cell r="H56">
            <v>0</v>
          </cell>
          <cell r="I56">
            <v>0</v>
          </cell>
          <cell r="J56">
            <v>0.8</v>
          </cell>
          <cell r="K56">
            <v>16019868600</v>
          </cell>
          <cell r="L56">
            <v>0</v>
          </cell>
          <cell r="M56" t="str">
            <v/>
          </cell>
          <cell r="N56">
            <v>12150515734</v>
          </cell>
        </row>
        <row r="57">
          <cell r="B57" t="str">
            <v>Kegiatan Pembangunan Puskesmas</v>
          </cell>
          <cell r="C57" t="str">
            <v>Jumlah Puskesmas yang Terbangun</v>
          </cell>
          <cell r="D57">
            <v>0</v>
          </cell>
          <cell r="E57">
            <v>0</v>
          </cell>
          <cell r="F57">
            <v>0</v>
          </cell>
          <cell r="G57">
            <v>0</v>
          </cell>
          <cell r="H57">
            <v>0</v>
          </cell>
          <cell r="I57">
            <v>0</v>
          </cell>
          <cell r="J57">
            <v>1</v>
          </cell>
          <cell r="K57">
            <v>4708000000</v>
          </cell>
          <cell r="L57" t="str">
            <v>Jumlah Puskesmas yang Terbangun</v>
          </cell>
          <cell r="M57">
            <v>1</v>
          </cell>
          <cell r="N57">
            <v>2200935000</v>
          </cell>
        </row>
        <row r="58">
          <cell r="B58" t="str">
            <v>Kegiatan Pembangunan Puskesmas Pembantu</v>
          </cell>
          <cell r="C58" t="str">
            <v>Pembangunan Puskesmas Pembantu (pustu)</v>
          </cell>
          <cell r="D58">
            <v>0</v>
          </cell>
          <cell r="E58">
            <v>0</v>
          </cell>
          <cell r="F58">
            <v>0</v>
          </cell>
          <cell r="G58">
            <v>0</v>
          </cell>
          <cell r="H58">
            <v>0</v>
          </cell>
          <cell r="I58">
            <v>0</v>
          </cell>
          <cell r="J58">
            <v>2</v>
          </cell>
          <cell r="K58">
            <v>990760100</v>
          </cell>
          <cell r="L58" t="str">
            <v>Jumlah puskesmas pembantu yang terbangun</v>
          </cell>
          <cell r="M58">
            <v>2</v>
          </cell>
          <cell r="N58">
            <v>948956000</v>
          </cell>
        </row>
        <row r="59">
          <cell r="B59" t="str">
            <v>KegiatanPengadaan Puskesmas Keliling</v>
          </cell>
          <cell r="C59" t="str">
            <v>Jumlah Puskesmas keliling yang diadakan</v>
          </cell>
          <cell r="D59">
            <v>0</v>
          </cell>
          <cell r="E59">
            <v>0</v>
          </cell>
          <cell r="F59">
            <v>0</v>
          </cell>
          <cell r="G59">
            <v>0</v>
          </cell>
          <cell r="H59">
            <v>0</v>
          </cell>
          <cell r="I59">
            <v>0</v>
          </cell>
          <cell r="J59">
            <v>5</v>
          </cell>
          <cell r="K59">
            <v>2403800000</v>
          </cell>
          <cell r="L59" t="str">
            <v>Jumlah Puskesmas keliling yang diadakan</v>
          </cell>
          <cell r="M59">
            <v>3</v>
          </cell>
          <cell r="N59">
            <v>1440788250</v>
          </cell>
        </row>
        <row r="60">
          <cell r="B60" t="str">
            <v>Kegiatan Pengadaan Sarana dan Prasarana Puskesmas</v>
          </cell>
          <cell r="C60" t="str">
            <v>Jumlah sarana dan prasarana puskesmas yang diadakan</v>
          </cell>
          <cell r="D60">
            <v>0</v>
          </cell>
          <cell r="E60">
            <v>0</v>
          </cell>
          <cell r="F60">
            <v>0</v>
          </cell>
          <cell r="G60">
            <v>0</v>
          </cell>
          <cell r="H60">
            <v>0</v>
          </cell>
          <cell r="I60">
            <v>0</v>
          </cell>
          <cell r="J60">
            <v>10</v>
          </cell>
          <cell r="K60">
            <v>6611171000</v>
          </cell>
          <cell r="L60" t="str">
            <v>Persentase  Sarana dan prasarana yang diadakan di puskesmas</v>
          </cell>
          <cell r="M60">
            <v>1</v>
          </cell>
          <cell r="N60">
            <v>5939648984</v>
          </cell>
        </row>
        <row r="61">
          <cell r="B61" t="str">
            <v>Program kemitraan peningkatan pelayanan kesehatan</v>
          </cell>
          <cell r="C61" t="str">
            <v>Jumlah penduduk yang memiliki jaminan kesehatan</v>
          </cell>
          <cell r="D61">
            <v>150000</v>
          </cell>
          <cell r="E61">
            <v>0</v>
          </cell>
          <cell r="F61">
            <v>150000</v>
          </cell>
          <cell r="G61">
            <v>17723016700</v>
          </cell>
          <cell r="H61">
            <v>0</v>
          </cell>
          <cell r="I61">
            <v>0</v>
          </cell>
          <cell r="J61">
            <v>148736</v>
          </cell>
          <cell r="K61">
            <v>39730926000</v>
          </cell>
          <cell r="L61" t="str">
            <v xml:space="preserve">Jumlah penduduk yang memiliki jaminan kesehatan </v>
          </cell>
          <cell r="M61">
            <v>241000</v>
          </cell>
          <cell r="N61">
            <v>44455926000</v>
          </cell>
        </row>
        <row r="62">
          <cell r="B62" t="str">
            <v>Kegiatan Kemitraan Asuransi Kesehatan Masyarakat</v>
          </cell>
          <cell r="C62" t="str">
            <v>Jumlah penduduk yang memiliki Jaminan Kesehatan Nasional yang dibiayai oleh pemerintah Daerah kabupaten (jiwa)</v>
          </cell>
          <cell r="D62">
            <v>0</v>
          </cell>
          <cell r="E62">
            <v>0</v>
          </cell>
          <cell r="F62">
            <v>0</v>
          </cell>
          <cell r="G62">
            <v>0</v>
          </cell>
          <cell r="H62">
            <v>0</v>
          </cell>
          <cell r="I62">
            <v>0</v>
          </cell>
          <cell r="J62">
            <v>87379</v>
          </cell>
          <cell r="K62">
            <v>39520926000</v>
          </cell>
          <cell r="L62" t="str">
            <v>Jumlah penduduk yang memiliki Jaminan Kesehatan Nasional yang dibiayai oleh pemerintah Daerah kabupaten (jiwa)</v>
          </cell>
          <cell r="M62">
            <v>87379</v>
          </cell>
          <cell r="N62">
            <v>44455926000</v>
          </cell>
        </row>
        <row r="63">
          <cell r="B63">
            <v>0</v>
          </cell>
          <cell r="C63" t="str">
            <v>Jumlah penduduk yang memiliki Jaminan Kesehatan Nasional yang dibiayai oleh pemerintah Daerah kabupaten dan propinsi</v>
          </cell>
          <cell r="D63">
            <v>0</v>
          </cell>
          <cell r="E63">
            <v>0</v>
          </cell>
          <cell r="F63">
            <v>0</v>
          </cell>
          <cell r="G63">
            <v>0</v>
          </cell>
          <cell r="H63">
            <v>0</v>
          </cell>
          <cell r="I63">
            <v>0</v>
          </cell>
          <cell r="J63">
            <v>68736</v>
          </cell>
          <cell r="K63">
            <v>0</v>
          </cell>
          <cell r="L63" t="str">
            <v>Jumlah penduduk yang memiliki Jaminan Kesehatan Nasional yang dibiayai oleh pemerintah Daerah kabupaten dan propinsi</v>
          </cell>
          <cell r="M63">
            <v>68736</v>
          </cell>
          <cell r="N63">
            <v>0</v>
          </cell>
        </row>
        <row r="64">
          <cell r="B64" t="str">
            <v>Program Pengadaan, Peningkatan Sarana Dan Prasarana Rumah Sakit/ Rumah Sakit Jiwa/Rumah Sakit Paru-Paru/  Rumah Sakit Mata</v>
          </cell>
          <cell r="C64" t="str">
            <v>Peningkatan sarana danprasarana rumah sakit</v>
          </cell>
          <cell r="D64">
            <v>0</v>
          </cell>
          <cell r="E64">
            <v>0</v>
          </cell>
          <cell r="F64">
            <v>0</v>
          </cell>
          <cell r="G64">
            <v>0</v>
          </cell>
          <cell r="H64">
            <v>0</v>
          </cell>
          <cell r="I64">
            <v>0</v>
          </cell>
          <cell r="J64">
            <v>0</v>
          </cell>
          <cell r="K64">
            <v>1300500000</v>
          </cell>
          <cell r="L64">
            <v>0</v>
          </cell>
          <cell r="M64">
            <v>0</v>
          </cell>
          <cell r="N64">
            <v>1300500000</v>
          </cell>
        </row>
        <row r="65">
          <cell r="B65" t="str">
            <v>Pembangunan Rumah Sakit</v>
          </cell>
          <cell r="C65" t="str">
            <v>Jumlah dokumen hasil studikelayakan pendirian rumah sakit</v>
          </cell>
          <cell r="D65">
            <v>0</v>
          </cell>
          <cell r="E65">
            <v>0</v>
          </cell>
          <cell r="F65">
            <v>0</v>
          </cell>
          <cell r="G65">
            <v>0</v>
          </cell>
          <cell r="H65">
            <v>0</v>
          </cell>
          <cell r="I65">
            <v>0</v>
          </cell>
          <cell r="J65">
            <v>0</v>
          </cell>
          <cell r="K65">
            <v>816000000</v>
          </cell>
          <cell r="L65">
            <v>0</v>
          </cell>
          <cell r="M65">
            <v>0</v>
          </cell>
          <cell r="N65">
            <v>816000000</v>
          </cell>
        </row>
        <row r="66">
          <cell r="B66" t="str">
            <v>DINAS PU</v>
          </cell>
          <cell r="C66">
            <v>0</v>
          </cell>
          <cell r="D66">
            <v>0</v>
          </cell>
          <cell r="E66">
            <v>0</v>
          </cell>
          <cell r="F66">
            <v>0</v>
          </cell>
          <cell r="G66">
            <v>0</v>
          </cell>
          <cell r="H66">
            <v>0</v>
          </cell>
          <cell r="I66">
            <v>0</v>
          </cell>
          <cell r="J66">
            <v>0</v>
          </cell>
          <cell r="K66">
            <v>0</v>
          </cell>
          <cell r="L66">
            <v>0</v>
          </cell>
          <cell r="M66">
            <v>0</v>
          </cell>
          <cell r="N66">
            <v>0</v>
          </cell>
        </row>
        <row r="67">
          <cell r="B67" t="str">
            <v>Program pembangunan jalan dan jembatan</v>
          </cell>
          <cell r="C67">
            <v>0</v>
          </cell>
          <cell r="D67">
            <v>0</v>
          </cell>
          <cell r="E67">
            <v>0</v>
          </cell>
          <cell r="F67">
            <v>0</v>
          </cell>
          <cell r="G67">
            <v>0</v>
          </cell>
          <cell r="H67">
            <v>0</v>
          </cell>
          <cell r="I67">
            <v>0</v>
          </cell>
          <cell r="J67">
            <v>0</v>
          </cell>
          <cell r="K67">
            <v>112554092420</v>
          </cell>
          <cell r="L67">
            <v>0</v>
          </cell>
          <cell r="M67">
            <v>0</v>
          </cell>
          <cell r="N67">
            <v>140643327040.45999</v>
          </cell>
        </row>
        <row r="68">
          <cell r="B68">
            <v>0</v>
          </cell>
          <cell r="C68">
            <v>0</v>
          </cell>
          <cell r="D68">
            <v>0</v>
          </cell>
          <cell r="E68">
            <v>0</v>
          </cell>
          <cell r="F68">
            <v>0</v>
          </cell>
          <cell r="G68">
            <v>0</v>
          </cell>
          <cell r="H68">
            <v>0</v>
          </cell>
          <cell r="I68">
            <v>0</v>
          </cell>
          <cell r="J68">
            <v>0</v>
          </cell>
          <cell r="K68">
            <v>0</v>
          </cell>
          <cell r="L68">
            <v>0</v>
          </cell>
          <cell r="M68">
            <v>0</v>
          </cell>
          <cell r="N68">
            <v>0</v>
          </cell>
        </row>
        <row r="69">
          <cell r="B69" t="str">
            <v>Pembangunan Jalan</v>
          </cell>
          <cell r="C69" t="str">
            <v>Panjang Jalan yang dibangun (km)</v>
          </cell>
          <cell r="D69">
            <v>0</v>
          </cell>
          <cell r="E69">
            <v>0</v>
          </cell>
          <cell r="F69">
            <v>0</v>
          </cell>
          <cell r="G69">
            <v>0</v>
          </cell>
          <cell r="H69">
            <v>0</v>
          </cell>
          <cell r="I69">
            <v>0</v>
          </cell>
          <cell r="J69">
            <v>69.45</v>
          </cell>
          <cell r="K69">
            <v>106392492420</v>
          </cell>
          <cell r="L69" t="str">
            <v>Panjang Jalan yang dibangun (km)</v>
          </cell>
          <cell r="M69">
            <v>69.45</v>
          </cell>
          <cell r="N69">
            <v>133517743045.06</v>
          </cell>
        </row>
        <row r="70">
          <cell r="B70" t="str">
            <v>Pembangunan Jembatan</v>
          </cell>
          <cell r="C70" t="str">
            <v>Tersedianya Jembatan</v>
          </cell>
          <cell r="D70">
            <v>0</v>
          </cell>
          <cell r="E70">
            <v>0</v>
          </cell>
          <cell r="F70">
            <v>0</v>
          </cell>
          <cell r="G70">
            <v>0</v>
          </cell>
          <cell r="H70">
            <v>0</v>
          </cell>
          <cell r="I70">
            <v>0</v>
          </cell>
          <cell r="J70">
            <v>0</v>
          </cell>
          <cell r="K70">
            <v>6161600000</v>
          </cell>
          <cell r="L70">
            <v>0</v>
          </cell>
          <cell r="M70">
            <v>0</v>
          </cell>
          <cell r="N70">
            <v>7125583995.3999996</v>
          </cell>
        </row>
        <row r="71">
          <cell r="B71" t="str">
            <v>Program Pengembangan dan Pengelolaan Jaringan Irigasi, Rawa dan Jaringan Pengairan lainnya</v>
          </cell>
          <cell r="C71">
            <v>0</v>
          </cell>
          <cell r="D71">
            <v>51.21</v>
          </cell>
          <cell r="E71">
            <v>20858270705</v>
          </cell>
          <cell r="F71">
            <v>53.18</v>
          </cell>
          <cell r="G71">
            <v>23772109678</v>
          </cell>
          <cell r="H71">
            <v>0</v>
          </cell>
          <cell r="I71">
            <v>0</v>
          </cell>
          <cell r="J71">
            <v>0</v>
          </cell>
          <cell r="K71">
            <v>45879818000</v>
          </cell>
          <cell r="L71">
            <v>0</v>
          </cell>
          <cell r="M71">
            <v>0</v>
          </cell>
          <cell r="N71">
            <v>27553852866.650002</v>
          </cell>
        </row>
        <row r="72">
          <cell r="B72">
            <v>0</v>
          </cell>
          <cell r="C72">
            <v>0</v>
          </cell>
          <cell r="D72">
            <v>0</v>
          </cell>
          <cell r="E72">
            <v>0</v>
          </cell>
          <cell r="F72">
            <v>0</v>
          </cell>
          <cell r="G72">
            <v>0</v>
          </cell>
          <cell r="H72">
            <v>0</v>
          </cell>
          <cell r="I72">
            <v>0</v>
          </cell>
          <cell r="J72">
            <v>0</v>
          </cell>
          <cell r="K72">
            <v>0</v>
          </cell>
          <cell r="L72">
            <v>0</v>
          </cell>
          <cell r="M72">
            <v>0</v>
          </cell>
          <cell r="N72">
            <v>0</v>
          </cell>
        </row>
        <row r="73">
          <cell r="B73" t="str">
            <v xml:space="preserve">Kegiatan Pembangunan Jaringan Air Bersih/Air Minum </v>
          </cell>
          <cell r="C73" t="str">
            <v>Panjang Jaringan Air Bersih yang di bangun</v>
          </cell>
          <cell r="D73">
            <v>0</v>
          </cell>
          <cell r="E73">
            <v>0</v>
          </cell>
          <cell r="F73">
            <v>0</v>
          </cell>
          <cell r="G73">
            <v>0</v>
          </cell>
          <cell r="H73">
            <v>0</v>
          </cell>
          <cell r="I73">
            <v>0</v>
          </cell>
          <cell r="J73" t="str">
            <v>6 keg</v>
          </cell>
          <cell r="K73">
            <v>5382500000</v>
          </cell>
          <cell r="L73">
            <v>0</v>
          </cell>
          <cell r="M73">
            <v>0</v>
          </cell>
          <cell r="N73">
            <v>1788660315.9400001</v>
          </cell>
        </row>
        <row r="74">
          <cell r="B74" t="str">
            <v>Pembangunan Reservoir</v>
          </cell>
          <cell r="C74" t="str">
            <v>Jumlah IPA yang dibangun</v>
          </cell>
          <cell r="D74">
            <v>0</v>
          </cell>
          <cell r="E74">
            <v>0</v>
          </cell>
          <cell r="F74">
            <v>0</v>
          </cell>
          <cell r="G74">
            <v>0</v>
          </cell>
          <cell r="H74">
            <v>0</v>
          </cell>
          <cell r="I74">
            <v>0</v>
          </cell>
          <cell r="J74">
            <v>3</v>
          </cell>
          <cell r="K74">
            <v>2866000000</v>
          </cell>
          <cell r="L74">
            <v>0</v>
          </cell>
          <cell r="M74">
            <v>0</v>
          </cell>
          <cell r="N74">
            <v>3267850000</v>
          </cell>
        </row>
        <row r="75">
          <cell r="B75" t="str">
            <v>Pembangunan Jaringan Irigasi</v>
          </cell>
          <cell r="C75" t="str">
            <v>Panjang Jaringan Yang Ditingkatkan (km)</v>
          </cell>
          <cell r="D75">
            <v>0</v>
          </cell>
          <cell r="E75">
            <v>0</v>
          </cell>
          <cell r="F75">
            <v>0</v>
          </cell>
          <cell r="G75">
            <v>0</v>
          </cell>
          <cell r="H75">
            <v>0</v>
          </cell>
          <cell r="I75">
            <v>0</v>
          </cell>
          <cell r="J75">
            <v>20</v>
          </cell>
          <cell r="K75">
            <v>28893618000</v>
          </cell>
          <cell r="L75">
            <v>0</v>
          </cell>
          <cell r="M75">
            <v>0</v>
          </cell>
          <cell r="N75">
            <v>17328607655.709999</v>
          </cell>
        </row>
        <row r="76">
          <cell r="B76" t="str">
            <v>Pembangunan Bendung</v>
          </cell>
          <cell r="C76" t="str">
            <v>Jumlah Bendung yang Bangun</v>
          </cell>
          <cell r="D76">
            <v>0</v>
          </cell>
          <cell r="E76">
            <v>0</v>
          </cell>
          <cell r="F76">
            <v>0</v>
          </cell>
          <cell r="G76">
            <v>0</v>
          </cell>
          <cell r="H76">
            <v>0</v>
          </cell>
          <cell r="I76">
            <v>0</v>
          </cell>
          <cell r="J76">
            <v>3</v>
          </cell>
          <cell r="K76">
            <v>5681000000</v>
          </cell>
          <cell r="L76">
            <v>0</v>
          </cell>
          <cell r="M76">
            <v>0</v>
          </cell>
          <cell r="N76">
            <v>1845661395</v>
          </cell>
        </row>
        <row r="77">
          <cell r="B77" t="str">
            <v>DINAS PERTANIAN</v>
          </cell>
          <cell r="C77">
            <v>0</v>
          </cell>
          <cell r="D77">
            <v>0</v>
          </cell>
          <cell r="E77">
            <v>0</v>
          </cell>
          <cell r="F77">
            <v>0</v>
          </cell>
          <cell r="G77">
            <v>0</v>
          </cell>
          <cell r="H77">
            <v>0</v>
          </cell>
          <cell r="I77">
            <v>0</v>
          </cell>
          <cell r="J77">
            <v>0</v>
          </cell>
          <cell r="K77">
            <v>0</v>
          </cell>
          <cell r="L77">
            <v>0</v>
          </cell>
          <cell r="M77">
            <v>0</v>
          </cell>
          <cell r="N77">
            <v>0</v>
          </cell>
        </row>
        <row r="78">
          <cell r="B78" t="str">
            <v>Program peningkatan produksi hasil peternakan</v>
          </cell>
          <cell r="C78" t="str">
            <v>Jumlah Populasi ternak Besar.Jumlah Populasi ternak Kecil.Jumlah Populasi Unggas</v>
          </cell>
          <cell r="D78" t="str">
            <v>- Jumlah populasi sapi = 14.010- Jumlah populasi kambing = 10.326- Jumlah populasi ayam = 382.503</v>
          </cell>
          <cell r="E78">
            <v>0</v>
          </cell>
          <cell r="F78" t="str">
            <v>- Jumlah populasi sapi = 15.021.000- Jumlah populasi kambing = 13.454.000- Jumlah populasi ayam = 1.446.811.000</v>
          </cell>
          <cell r="G78">
            <v>4714885000</v>
          </cell>
          <cell r="H78">
            <v>0</v>
          </cell>
          <cell r="I78">
            <v>0</v>
          </cell>
          <cell r="J78" t="str">
            <v>Ternak Besar = 17818 ekorTernak Kecil = 31.27 ekorUnggas = 462.767 ekor</v>
          </cell>
          <cell r="K78">
            <v>3363726000</v>
          </cell>
          <cell r="L78">
            <v>0</v>
          </cell>
          <cell r="M78">
            <v>0</v>
          </cell>
          <cell r="N78">
            <v>0</v>
          </cell>
        </row>
        <row r="79">
          <cell r="B79" t="str">
            <v>Pembibitan Dan Perawatan Ternak</v>
          </cell>
          <cell r="C79" t="str">
            <v>Jumlah ternak sapi yandigemukkan (ekor)</v>
          </cell>
          <cell r="D79">
            <v>0</v>
          </cell>
          <cell r="E79">
            <v>0</v>
          </cell>
          <cell r="F79">
            <v>0</v>
          </cell>
          <cell r="G79">
            <v>0</v>
          </cell>
          <cell r="H79">
            <v>0</v>
          </cell>
          <cell r="I79">
            <v>0</v>
          </cell>
          <cell r="J79">
            <v>500</v>
          </cell>
          <cell r="K79">
            <v>3274000000</v>
          </cell>
          <cell r="L79">
            <v>0</v>
          </cell>
          <cell r="M79">
            <v>0</v>
          </cell>
          <cell r="N79">
            <v>0</v>
          </cell>
        </row>
        <row r="80">
          <cell r="B80" t="str">
            <v>Program Pengembangan Prasarana dan Sarana Pertanian</v>
          </cell>
          <cell r="C80" t="str">
            <v>Jumlah Alsintan yang diadakan. Panjang jaringan irigasi desa yangdibangun/direhab. PanjangJalan Usaha Tani/ Jalan Produksi yang dibentuk/ditingkatkan</v>
          </cell>
          <cell r="D80" t="str">
            <v>1,49</v>
          </cell>
          <cell r="E80">
            <v>0</v>
          </cell>
          <cell r="F80">
            <v>0</v>
          </cell>
          <cell r="G80">
            <v>0</v>
          </cell>
          <cell r="H80">
            <v>0</v>
          </cell>
          <cell r="I80">
            <v>0</v>
          </cell>
          <cell r="J80" t="str">
            <v>Alsintan=300Unit. Jides=10Km.Luas cetaksawah baru = 0 Ha</v>
          </cell>
          <cell r="K80">
            <v>19453303350</v>
          </cell>
          <cell r="L80">
            <v>0</v>
          </cell>
          <cell r="M80">
            <v>0</v>
          </cell>
          <cell r="N80">
            <v>0</v>
          </cell>
        </row>
        <row r="81">
          <cell r="B81" t="str">
            <v>Kegiatan Pengembangan/Rehabilitasi  Sumber-Sumber Air</v>
          </cell>
          <cell r="C81" t="str">
            <v>Panjang jides yang dibangun/rehab (km)</v>
          </cell>
          <cell r="D81">
            <v>0</v>
          </cell>
          <cell r="E81">
            <v>0</v>
          </cell>
          <cell r="F81">
            <v>0</v>
          </cell>
          <cell r="G81">
            <v>0</v>
          </cell>
          <cell r="H81">
            <v>0</v>
          </cell>
          <cell r="I81">
            <v>0</v>
          </cell>
          <cell r="J81">
            <v>6</v>
          </cell>
          <cell r="K81">
            <v>9522189700</v>
          </cell>
          <cell r="L81">
            <v>0</v>
          </cell>
          <cell r="M81">
            <v>0</v>
          </cell>
          <cell r="N81">
            <v>0</v>
          </cell>
        </row>
        <row r="82">
          <cell r="B82" t="str">
            <v>Kegiatan Fasilitasi Dan Penyediaan Alat Dan Mesin Pertanaian</v>
          </cell>
          <cell r="C82" t="str">
            <v>Jumlah Pengadaan Alsintan (unit)</v>
          </cell>
          <cell r="D82">
            <v>0</v>
          </cell>
          <cell r="E82">
            <v>0</v>
          </cell>
          <cell r="F82">
            <v>0</v>
          </cell>
          <cell r="G82">
            <v>0</v>
          </cell>
          <cell r="H82">
            <v>0</v>
          </cell>
          <cell r="I82">
            <v>0</v>
          </cell>
          <cell r="J82">
            <v>200</v>
          </cell>
          <cell r="K82">
            <v>2863900000</v>
          </cell>
          <cell r="L82">
            <v>0</v>
          </cell>
          <cell r="M82">
            <v>0</v>
          </cell>
          <cell r="N82">
            <v>0</v>
          </cell>
        </row>
        <row r="83">
          <cell r="B83" t="str">
            <v>Kegiatan Pembangunan Dan Peningkatan Jalan Usaha Tani</v>
          </cell>
          <cell r="C83" t="str">
            <v>Panjang Jalan Usaha Tani yangdibangun/ditingkatkan</v>
          </cell>
          <cell r="D83">
            <v>0</v>
          </cell>
          <cell r="E83">
            <v>0</v>
          </cell>
          <cell r="F83">
            <v>0</v>
          </cell>
          <cell r="G83">
            <v>0</v>
          </cell>
          <cell r="H83">
            <v>0</v>
          </cell>
          <cell r="I83">
            <v>0</v>
          </cell>
          <cell r="J83">
            <v>25</v>
          </cell>
          <cell r="K83">
            <v>3803413150</v>
          </cell>
          <cell r="L83">
            <v>0</v>
          </cell>
          <cell r="M83">
            <v>0</v>
          </cell>
          <cell r="N83">
            <v>0</v>
          </cell>
        </row>
        <row r="84">
          <cell r="B84" t="str">
            <v>Kegiatan Pembangunan Dan Peningkatan Jalan Produksi</v>
          </cell>
          <cell r="C84" t="str">
            <v>Panjang jalan Produksi yangdibangun/ditingkatkan (km)</v>
          </cell>
          <cell r="D84">
            <v>0</v>
          </cell>
          <cell r="E84">
            <v>0</v>
          </cell>
          <cell r="F84">
            <v>0</v>
          </cell>
          <cell r="G84">
            <v>0</v>
          </cell>
          <cell r="H84">
            <v>0</v>
          </cell>
          <cell r="I84">
            <v>0</v>
          </cell>
          <cell r="J84">
            <v>12</v>
          </cell>
          <cell r="K84">
            <v>2189500000</v>
          </cell>
          <cell r="L84">
            <v>0</v>
          </cell>
          <cell r="M84">
            <v>0</v>
          </cell>
          <cell r="N84">
            <v>0</v>
          </cell>
        </row>
        <row r="85">
          <cell r="B85" t="str">
            <v>Program Peningkatan Produksi Tanaman Perkebunan</v>
          </cell>
          <cell r="C85" t="str">
            <v>Jumlah Produksi Lada (ton)Jumlah Produksi Kakao (ton)Jumlah Produksi Kelapa Sawit (ton)</v>
          </cell>
          <cell r="D85" t="str">
            <v>385412400245630</v>
          </cell>
          <cell r="E85">
            <v>0</v>
          </cell>
          <cell r="F85" t="str">
            <v>4.094.00013.597.000258.364.000</v>
          </cell>
          <cell r="G85">
            <v>518827500</v>
          </cell>
          <cell r="H85">
            <v>0</v>
          </cell>
          <cell r="I85">
            <v>0</v>
          </cell>
          <cell r="J85" t="str">
            <v>4.30116.147285.102</v>
          </cell>
          <cell r="K85">
            <v>5326616250</v>
          </cell>
          <cell r="L85">
            <v>0</v>
          </cell>
          <cell r="M85">
            <v>0</v>
          </cell>
          <cell r="N85">
            <v>0</v>
          </cell>
        </row>
        <row r="86">
          <cell r="B86" t="str">
            <v>Kegiatan Ekstensifikasi, Intensifikasi Dan PeremajaanTanaman Kakao</v>
          </cell>
          <cell r="C86" t="str">
            <v>Jumlah Luasan Tanaman Kakaoyang diidentifikasikan /direhabilitasi/diremajakan (Ha)</v>
          </cell>
          <cell r="D86">
            <v>0</v>
          </cell>
          <cell r="E86">
            <v>0</v>
          </cell>
          <cell r="F86">
            <v>0</v>
          </cell>
          <cell r="G86">
            <v>0</v>
          </cell>
          <cell r="H86">
            <v>0</v>
          </cell>
          <cell r="I86">
            <v>0</v>
          </cell>
          <cell r="J86">
            <v>2000</v>
          </cell>
          <cell r="K86">
            <v>4258101250</v>
          </cell>
          <cell r="L86">
            <v>0</v>
          </cell>
          <cell r="M86">
            <v>0</v>
          </cell>
          <cell r="N86">
            <v>0</v>
          </cell>
        </row>
        <row r="87">
          <cell r="B87" t="str">
            <v>DINAS KELAUTAN DAN PERIKANAN</v>
          </cell>
          <cell r="C87">
            <v>0</v>
          </cell>
          <cell r="D87">
            <v>0</v>
          </cell>
          <cell r="E87">
            <v>0</v>
          </cell>
          <cell r="F87">
            <v>0</v>
          </cell>
          <cell r="G87">
            <v>0</v>
          </cell>
          <cell r="H87">
            <v>0</v>
          </cell>
          <cell r="I87">
            <v>0</v>
          </cell>
          <cell r="J87">
            <v>0</v>
          </cell>
          <cell r="K87">
            <v>0</v>
          </cell>
          <cell r="L87">
            <v>0</v>
          </cell>
          <cell r="M87">
            <v>0</v>
          </cell>
          <cell r="N87">
            <v>0</v>
          </cell>
        </row>
        <row r="88">
          <cell r="B88" t="str">
            <v>Program Pengembangan Budidaya Perikanan</v>
          </cell>
          <cell r="C88" t="str">
            <v>Jumlah produksiPerikanan Budidaya (ton)</v>
          </cell>
          <cell r="D88">
            <v>42922</v>
          </cell>
          <cell r="E88">
            <v>0</v>
          </cell>
          <cell r="F88">
            <v>44210000</v>
          </cell>
          <cell r="G88">
            <v>1657296400</v>
          </cell>
          <cell r="H88">
            <v>0</v>
          </cell>
          <cell r="I88">
            <v>0</v>
          </cell>
          <cell r="J88">
            <v>45497</v>
          </cell>
          <cell r="K88">
            <v>5734924650</v>
          </cell>
          <cell r="L88">
            <v>0</v>
          </cell>
          <cell r="M88">
            <v>45497</v>
          </cell>
        </row>
        <row r="89">
          <cell r="B89" t="str">
            <v>Kegiatan Pembangunan Jalan Produksi Tambak</v>
          </cell>
          <cell r="C89" t="str">
            <v>Jumlah jalan produksi tambakyang dibangun (km)</v>
          </cell>
          <cell r="D89">
            <v>0</v>
          </cell>
          <cell r="E89">
            <v>0</v>
          </cell>
          <cell r="F89">
            <v>0</v>
          </cell>
          <cell r="G89">
            <v>0</v>
          </cell>
          <cell r="H89">
            <v>0</v>
          </cell>
          <cell r="I89">
            <v>0</v>
          </cell>
          <cell r="J89">
            <v>25</v>
          </cell>
          <cell r="K89">
            <v>1569230000</v>
          </cell>
          <cell r="L89">
            <v>0</v>
          </cell>
          <cell r="M89">
            <v>0</v>
          </cell>
        </row>
        <row r="90">
          <cell r="B90" t="str">
            <v xml:space="preserve">Kegiatan Pembangunan Jembatan Tambak Dan Plat Duiker </v>
          </cell>
          <cell r="C90" t="str">
            <v>Jumlah jembatan tambak yangdibangun (unit)</v>
          </cell>
          <cell r="D90">
            <v>0</v>
          </cell>
          <cell r="E90">
            <v>0</v>
          </cell>
          <cell r="F90">
            <v>0</v>
          </cell>
          <cell r="G90">
            <v>0</v>
          </cell>
          <cell r="H90">
            <v>0</v>
          </cell>
          <cell r="I90">
            <v>0</v>
          </cell>
          <cell r="J90">
            <v>5</v>
          </cell>
          <cell r="K90">
            <v>1757140000</v>
          </cell>
          <cell r="L90">
            <v>0</v>
          </cell>
          <cell r="M90">
            <v>5</v>
          </cell>
        </row>
        <row r="91">
          <cell r="B91" t="str">
            <v>Kegiatan Pembangunan/Rehabilitasi  Sarana PrasaranaBudidaya</v>
          </cell>
          <cell r="C91" t="str">
            <v>Jumlah Balai Benih Ikan yangdirehab/dibangun (unit/paket)</v>
          </cell>
          <cell r="D91">
            <v>0</v>
          </cell>
          <cell r="E91">
            <v>0</v>
          </cell>
          <cell r="F91">
            <v>0</v>
          </cell>
          <cell r="G91">
            <v>0</v>
          </cell>
          <cell r="H91">
            <v>0</v>
          </cell>
          <cell r="I91">
            <v>0</v>
          </cell>
          <cell r="J91">
            <v>1</v>
          </cell>
          <cell r="K91">
            <v>1719889650</v>
          </cell>
          <cell r="L91">
            <v>0</v>
          </cell>
          <cell r="M91">
            <v>1</v>
          </cell>
        </row>
        <row r="92">
          <cell r="B92" t="str">
            <v>Program pengembangan perikanan tangkap</v>
          </cell>
          <cell r="C92" t="str">
            <v>Jumlah produksi Perikanan Tangkap (ton)</v>
          </cell>
          <cell r="D92">
            <v>8659</v>
          </cell>
          <cell r="E92">
            <v>0</v>
          </cell>
          <cell r="F92">
            <v>8702300</v>
          </cell>
          <cell r="G92">
            <v>7416554300</v>
          </cell>
          <cell r="H92">
            <v>0</v>
          </cell>
          <cell r="I92">
            <v>0</v>
          </cell>
          <cell r="J92">
            <v>8745.59</v>
          </cell>
          <cell r="K92">
            <v>9378642325</v>
          </cell>
          <cell r="L92">
            <v>0</v>
          </cell>
          <cell r="M92">
            <v>0</v>
          </cell>
        </row>
        <row r="93">
          <cell r="B93" t="str">
            <v>Kegiatan Pembangunan Tempat Pelelangan Ikan</v>
          </cell>
          <cell r="C93" t="str">
            <v>Jumlah Tambatan,TPI,fasilitaspokok dan penunjang PPI yangdibangun,direhab (Unit)</v>
          </cell>
          <cell r="D93">
            <v>0</v>
          </cell>
          <cell r="E93">
            <v>0</v>
          </cell>
          <cell r="F93">
            <v>0</v>
          </cell>
          <cell r="G93">
            <v>0</v>
          </cell>
          <cell r="H93">
            <v>0</v>
          </cell>
          <cell r="I93">
            <v>0</v>
          </cell>
          <cell r="J93">
            <v>1</v>
          </cell>
          <cell r="K93">
            <v>6026577325</v>
          </cell>
          <cell r="L93">
            <v>0</v>
          </cell>
          <cell r="M93">
            <v>1</v>
          </cell>
        </row>
        <row r="94">
          <cell r="B94" t="str">
            <v>Kegiatan Pegembangan Sarana Prasarana Penangkapan Ikan</v>
          </cell>
          <cell r="C94" t="str">
            <v>Jumlah Bantuan MesinKetinting/Mesin tempel yang diadakan (Unit)</v>
          </cell>
          <cell r="D94">
            <v>0</v>
          </cell>
          <cell r="E94">
            <v>0</v>
          </cell>
          <cell r="F94">
            <v>0</v>
          </cell>
          <cell r="G94">
            <v>0</v>
          </cell>
          <cell r="H94">
            <v>0</v>
          </cell>
          <cell r="I94">
            <v>0</v>
          </cell>
          <cell r="J94">
            <v>40</v>
          </cell>
          <cell r="K94">
            <v>2389275000</v>
          </cell>
          <cell r="L94">
            <v>0</v>
          </cell>
          <cell r="M94">
            <v>40</v>
          </cell>
        </row>
        <row r="95">
          <cell r="B95" t="str">
            <v>Kegiatan Pembangunan/Penerapan Teknologi PerikananTangkap</v>
          </cell>
          <cell r="C95" t="str">
            <v>Jumlah apartemen ikan yangdiadakan (Unit)</v>
          </cell>
          <cell r="D95">
            <v>0</v>
          </cell>
          <cell r="E95">
            <v>0</v>
          </cell>
          <cell r="F95">
            <v>0</v>
          </cell>
          <cell r="G95">
            <v>0</v>
          </cell>
          <cell r="H95">
            <v>0</v>
          </cell>
          <cell r="I95">
            <v>0</v>
          </cell>
          <cell r="J95">
            <v>2</v>
          </cell>
          <cell r="K95">
            <v>889000000</v>
          </cell>
          <cell r="L95">
            <v>0</v>
          </cell>
          <cell r="M95">
            <v>2</v>
          </cell>
        </row>
        <row r="96">
          <cell r="B96" t="str">
            <v>Program Optimalisasi pengelolaan dan pemasaran produksi perikanan</v>
          </cell>
          <cell r="C96" t="str">
            <v>Jumlah produksiPengolahanikan  (ton)</v>
          </cell>
          <cell r="D96">
            <v>302.39999999999998</v>
          </cell>
          <cell r="E96">
            <v>0</v>
          </cell>
          <cell r="F96">
            <v>303750</v>
          </cell>
          <cell r="G96">
            <v>1482852500</v>
          </cell>
          <cell r="H96">
            <v>0</v>
          </cell>
          <cell r="I96">
            <v>0</v>
          </cell>
          <cell r="J96">
            <v>305.27</v>
          </cell>
          <cell r="K96">
            <v>1919115000</v>
          </cell>
          <cell r="L96">
            <v>0</v>
          </cell>
          <cell r="M96">
            <v>305.27</v>
          </cell>
        </row>
        <row r="97">
          <cell r="B97" t="str">
            <v>Kegiatan Optimalisasi Pengelolaan Dan Pemasaran HasilPerikanan</v>
          </cell>
          <cell r="C97" t="str">
            <v>Jumlah Sarana prasarana pokokdan Pendukung Industri perikanan yang dibangun/direhab/diadakan (Unit)</v>
          </cell>
          <cell r="D97">
            <v>0</v>
          </cell>
          <cell r="E97">
            <v>0</v>
          </cell>
          <cell r="F97">
            <v>0</v>
          </cell>
          <cell r="G97">
            <v>0</v>
          </cell>
          <cell r="H97">
            <v>0</v>
          </cell>
          <cell r="I97">
            <v>0</v>
          </cell>
          <cell r="J97">
            <v>20</v>
          </cell>
          <cell r="K97">
            <v>1426630000</v>
          </cell>
          <cell r="L97">
            <v>0</v>
          </cell>
          <cell r="M97">
            <v>20</v>
          </cell>
        </row>
        <row r="98">
          <cell r="B98" t="str">
            <v>DPMPTSP</v>
          </cell>
          <cell r="C98">
            <v>0</v>
          </cell>
          <cell r="D98">
            <v>0</v>
          </cell>
          <cell r="E98">
            <v>0</v>
          </cell>
          <cell r="F98">
            <v>0</v>
          </cell>
          <cell r="G98">
            <v>0</v>
          </cell>
          <cell r="H98">
            <v>0</v>
          </cell>
          <cell r="I98">
            <v>0</v>
          </cell>
          <cell r="J98">
            <v>0</v>
          </cell>
          <cell r="K98">
            <v>0</v>
          </cell>
          <cell r="L98">
            <v>0</v>
          </cell>
          <cell r="M98">
            <v>0</v>
          </cell>
          <cell r="N98">
            <v>0</v>
          </cell>
        </row>
        <row r="99">
          <cell r="B99" t="str">
            <v>Program Peningkatan Promosi dan Kerjasama Investasi</v>
          </cell>
          <cell r="C99" t="str">
            <v>- persentase jumlah promosi yang dilaksanakan- Nilai investasi PMA $ dan PMDN Rp.</v>
          </cell>
          <cell r="D99" t="str">
            <v>0</v>
          </cell>
          <cell r="E99">
            <v>0</v>
          </cell>
          <cell r="F99" t="str">
            <v>0</v>
          </cell>
          <cell r="G99">
            <v>334386400</v>
          </cell>
          <cell r="H99">
            <v>0</v>
          </cell>
          <cell r="I99">
            <v>0</v>
          </cell>
          <cell r="J99" t="str">
            <v>n/a</v>
          </cell>
          <cell r="K99">
            <v>543029000</v>
          </cell>
          <cell r="L99">
            <v>0</v>
          </cell>
          <cell r="M99">
            <v>557902300</v>
          </cell>
        </row>
        <row r="100">
          <cell r="B100" t="str">
            <v>Kegiatan Penyelenggaraan Pameran Investasi</v>
          </cell>
          <cell r="C100" t="str">
            <v>Jumlah keikutsertaan pameraninvestasi tingkat propinsiregional dan nasional</v>
          </cell>
          <cell r="D100">
            <v>0</v>
          </cell>
          <cell r="E100">
            <v>0</v>
          </cell>
          <cell r="F100">
            <v>0</v>
          </cell>
          <cell r="G100">
            <v>0</v>
          </cell>
          <cell r="H100">
            <v>0</v>
          </cell>
          <cell r="I100">
            <v>0</v>
          </cell>
          <cell r="J100" t="str">
            <v>n/a</v>
          </cell>
          <cell r="K100">
            <v>331030000</v>
          </cell>
          <cell r="L100">
            <v>0</v>
          </cell>
          <cell r="M100">
            <v>0</v>
          </cell>
        </row>
        <row r="101">
          <cell r="B101" t="str">
            <v>Program Peningkatan Iklim Investasi dan Realisasi Investasi</v>
          </cell>
          <cell r="C101" t="str">
            <v>Jumlah minat dan rencana investasi (investor)</v>
          </cell>
          <cell r="D101">
            <v>25</v>
          </cell>
          <cell r="E101">
            <v>0</v>
          </cell>
          <cell r="F101">
            <v>30</v>
          </cell>
          <cell r="G101">
            <v>91747600</v>
          </cell>
          <cell r="H101">
            <v>0</v>
          </cell>
          <cell r="I101">
            <v>0</v>
          </cell>
          <cell r="J101" t="str">
            <v>n/a</v>
          </cell>
          <cell r="K101">
            <v>237077000</v>
          </cell>
          <cell r="L101">
            <v>0</v>
          </cell>
          <cell r="M101">
            <v>519097000</v>
          </cell>
        </row>
        <row r="102">
          <cell r="B102" t="str">
            <v>Memfasilitasi Dan Koordinasi Kerjasama Di Bidang Investasi</v>
          </cell>
          <cell r="C102" t="str">
            <v>Jumlah UMKM perusahaan yangdifasilitasi</v>
          </cell>
          <cell r="D102">
            <v>0</v>
          </cell>
          <cell r="E102">
            <v>0</v>
          </cell>
          <cell r="F102">
            <v>0</v>
          </cell>
          <cell r="G102">
            <v>0</v>
          </cell>
          <cell r="H102">
            <v>0</v>
          </cell>
          <cell r="I102">
            <v>0</v>
          </cell>
          <cell r="J102" t="str">
            <v>n/a</v>
          </cell>
          <cell r="K102">
            <v>73879000</v>
          </cell>
          <cell r="L102">
            <v>0</v>
          </cell>
          <cell r="M102">
            <v>0</v>
          </cell>
        </row>
        <row r="103">
          <cell r="B103" t="str">
            <v>Penyusunan Cetak Biru (Master Plan) Pengembangan Penanaman Modal</v>
          </cell>
          <cell r="C103" t="str">
            <v>Database bidang penanamanmodal</v>
          </cell>
          <cell r="D103">
            <v>0</v>
          </cell>
          <cell r="E103">
            <v>0</v>
          </cell>
          <cell r="F103">
            <v>0</v>
          </cell>
          <cell r="G103">
            <v>0</v>
          </cell>
          <cell r="H103">
            <v>0</v>
          </cell>
          <cell r="I103">
            <v>0</v>
          </cell>
          <cell r="J103" t="str">
            <v>n/a</v>
          </cell>
          <cell r="K103">
            <v>84596000</v>
          </cell>
          <cell r="L103">
            <v>0</v>
          </cell>
          <cell r="M103">
            <v>0</v>
          </cell>
        </row>
        <row r="104">
          <cell r="B104" t="str">
            <v>Program Pengawasan dan Pengendalian PM dan PTSP</v>
          </cell>
          <cell r="C104" t="str">
            <v>persentase PMA dan PMDN yang dibina</v>
          </cell>
          <cell r="D104" t="str">
            <v>0</v>
          </cell>
          <cell r="E104">
            <v>0</v>
          </cell>
          <cell r="F104" t="str">
            <v>0</v>
          </cell>
          <cell r="G104">
            <v>0</v>
          </cell>
          <cell r="H104">
            <v>0</v>
          </cell>
          <cell r="I104">
            <v>0</v>
          </cell>
          <cell r="J104" t="str">
            <v>n/a</v>
          </cell>
          <cell r="K104">
            <v>0</v>
          </cell>
          <cell r="L104">
            <v>0</v>
          </cell>
          <cell r="M104">
            <v>0</v>
          </cell>
        </row>
      </sheetData>
      <sheetData sheetId="5"/>
      <sheetData sheetId="6"/>
      <sheetData sheetId="7">
        <row r="3">
          <cell r="B3" t="str">
            <v>DINAS PENDIDIKAN</v>
          </cell>
          <cell r="C3">
            <v>0</v>
          </cell>
          <cell r="D3">
            <v>0</v>
          </cell>
          <cell r="E3">
            <v>0</v>
          </cell>
          <cell r="F3">
            <v>0</v>
          </cell>
          <cell r="G3">
            <v>0</v>
          </cell>
          <cell r="H3">
            <v>0</v>
          </cell>
          <cell r="I3">
            <v>0</v>
          </cell>
          <cell r="J3" t="str">
            <v>Target</v>
          </cell>
          <cell r="K3" t="str">
            <v>Anggaran</v>
          </cell>
        </row>
        <row r="4">
          <cell r="B4" t="str">
            <v>Program Pendidikan Anak Usia Dini</v>
          </cell>
          <cell r="C4" t="str">
            <v>APK PAUD formal dan NonFormal</v>
          </cell>
          <cell r="D4">
            <v>0</v>
          </cell>
          <cell r="E4">
            <v>0</v>
          </cell>
          <cell r="F4">
            <v>0</v>
          </cell>
          <cell r="G4">
            <v>1559495000</v>
          </cell>
          <cell r="H4">
            <v>0</v>
          </cell>
          <cell r="I4">
            <v>0</v>
          </cell>
          <cell r="J4">
            <v>0.49</v>
          </cell>
          <cell r="K4">
            <v>3575607600</v>
          </cell>
        </row>
        <row r="5">
          <cell r="B5" t="str">
            <v xml:space="preserve">Kegiatan Penambahan Ruang Kelas Sekolah </v>
          </cell>
          <cell r="C5" t="str">
            <v>Jumlah RKB yang dibangun</v>
          </cell>
          <cell r="D5">
            <v>0</v>
          </cell>
          <cell r="E5">
            <v>0</v>
          </cell>
          <cell r="F5">
            <v>0</v>
          </cell>
          <cell r="G5">
            <v>0</v>
          </cell>
          <cell r="H5">
            <v>0</v>
          </cell>
          <cell r="I5">
            <v>0</v>
          </cell>
          <cell r="J5">
            <v>8</v>
          </cell>
          <cell r="K5">
            <v>1667125000</v>
          </cell>
        </row>
        <row r="6">
          <cell r="B6" t="str">
            <v>Kegiatan Penyelenggaraan Pendidikan Anak Usia Dini</v>
          </cell>
          <cell r="C6" t="str">
            <v>Jumlah TK yang mendapatkanpelayanan PAUD</v>
          </cell>
          <cell r="D6">
            <v>0</v>
          </cell>
          <cell r="E6">
            <v>0</v>
          </cell>
          <cell r="F6">
            <v>0</v>
          </cell>
          <cell r="G6">
            <v>0</v>
          </cell>
          <cell r="H6">
            <v>0</v>
          </cell>
          <cell r="I6">
            <v>0</v>
          </cell>
          <cell r="J6">
            <v>11</v>
          </cell>
          <cell r="K6">
            <v>607875000</v>
          </cell>
        </row>
        <row r="7">
          <cell r="B7" t="str">
            <v xml:space="preserve">Kegiatan Pembangunan Pagar Sekolah </v>
          </cell>
          <cell r="C7" t="str">
            <v>Pagar sekolah yang dibangun</v>
          </cell>
          <cell r="D7">
            <v>0</v>
          </cell>
          <cell r="E7">
            <v>0</v>
          </cell>
          <cell r="F7">
            <v>0</v>
          </cell>
          <cell r="G7">
            <v>0</v>
          </cell>
          <cell r="H7">
            <v>0</v>
          </cell>
          <cell r="I7">
            <v>0</v>
          </cell>
          <cell r="J7">
            <v>0</v>
          </cell>
          <cell r="K7">
            <v>19866600</v>
          </cell>
        </row>
        <row r="8">
          <cell r="B8" t="str">
            <v>Program Wajib Belajar Pendidikan Dasar Sembilan Tahun</v>
          </cell>
          <cell r="C8" t="str">
            <v>AK SD</v>
          </cell>
          <cell r="D8">
            <v>80</v>
          </cell>
          <cell r="E8">
            <v>0</v>
          </cell>
          <cell r="F8">
            <v>84</v>
          </cell>
          <cell r="G8">
            <v>88822422831</v>
          </cell>
          <cell r="H8">
            <v>0</v>
          </cell>
          <cell r="I8">
            <v>0</v>
          </cell>
          <cell r="J8">
            <v>99.44</v>
          </cell>
          <cell r="K8">
            <v>96542666148</v>
          </cell>
        </row>
        <row r="9">
          <cell r="B9">
            <v>0</v>
          </cell>
          <cell r="C9" t="str">
            <v>AK SMP</v>
          </cell>
          <cell r="D9">
            <v>20</v>
          </cell>
          <cell r="E9">
            <v>0</v>
          </cell>
          <cell r="F9">
            <v>20</v>
          </cell>
          <cell r="G9">
            <v>0</v>
          </cell>
          <cell r="H9">
            <v>0</v>
          </cell>
          <cell r="I9">
            <v>0</v>
          </cell>
          <cell r="J9">
            <v>98.87</v>
          </cell>
          <cell r="K9">
            <v>0</v>
          </cell>
        </row>
        <row r="10">
          <cell r="B10">
            <v>0</v>
          </cell>
          <cell r="C10" t="str">
            <v>AM SD</v>
          </cell>
          <cell r="D10">
            <v>122</v>
          </cell>
          <cell r="E10">
            <v>0</v>
          </cell>
          <cell r="F10">
            <v>135</v>
          </cell>
          <cell r="G10">
            <v>0</v>
          </cell>
          <cell r="H10">
            <v>0</v>
          </cell>
          <cell r="I10">
            <v>0</v>
          </cell>
          <cell r="J10">
            <v>90.22</v>
          </cell>
          <cell r="K10">
            <v>0</v>
          </cell>
        </row>
        <row r="11">
          <cell r="B11">
            <v>0</v>
          </cell>
          <cell r="C11" t="str">
            <v>AM SMP</v>
          </cell>
          <cell r="D11">
            <v>51.98</v>
          </cell>
          <cell r="E11">
            <v>0</v>
          </cell>
          <cell r="F11">
            <v>51.98</v>
          </cell>
          <cell r="G11">
            <v>0</v>
          </cell>
          <cell r="H11">
            <v>0</v>
          </cell>
          <cell r="I11">
            <v>0</v>
          </cell>
          <cell r="J11">
            <v>93.54</v>
          </cell>
          <cell r="K11">
            <v>0</v>
          </cell>
        </row>
        <row r="12">
          <cell r="B12">
            <v>0</v>
          </cell>
          <cell r="C12" t="str">
            <v>APK SD</v>
          </cell>
          <cell r="D12">
            <v>50</v>
          </cell>
          <cell r="E12">
            <v>0</v>
          </cell>
          <cell r="F12">
            <v>50</v>
          </cell>
          <cell r="G12">
            <v>0</v>
          </cell>
          <cell r="H12">
            <v>0</v>
          </cell>
          <cell r="I12">
            <v>0</v>
          </cell>
          <cell r="J12">
            <v>108.6</v>
          </cell>
          <cell r="K12">
            <v>0</v>
          </cell>
        </row>
        <row r="13">
          <cell r="B13">
            <v>0</v>
          </cell>
          <cell r="C13" t="str">
            <v>APK SMP</v>
          </cell>
          <cell r="D13">
            <v>50</v>
          </cell>
          <cell r="E13">
            <v>0</v>
          </cell>
          <cell r="F13">
            <v>50</v>
          </cell>
          <cell r="G13">
            <v>0</v>
          </cell>
          <cell r="H13">
            <v>0</v>
          </cell>
          <cell r="I13">
            <v>0</v>
          </cell>
          <cell r="J13">
            <v>104.03</v>
          </cell>
          <cell r="K13">
            <v>0</v>
          </cell>
        </row>
        <row r="14">
          <cell r="B14">
            <v>0</v>
          </cell>
          <cell r="C14" t="str">
            <v>APM SD</v>
          </cell>
          <cell r="D14">
            <v>41.85</v>
          </cell>
          <cell r="E14">
            <v>0</v>
          </cell>
          <cell r="F14">
            <v>42.3</v>
          </cell>
          <cell r="G14">
            <v>0</v>
          </cell>
          <cell r="H14">
            <v>0</v>
          </cell>
          <cell r="I14">
            <v>0</v>
          </cell>
          <cell r="J14">
            <v>99.1</v>
          </cell>
          <cell r="K14">
            <v>0</v>
          </cell>
        </row>
        <row r="15">
          <cell r="B15">
            <v>0</v>
          </cell>
          <cell r="C15" t="str">
            <v>APM SMP</v>
          </cell>
          <cell r="D15">
            <v>70</v>
          </cell>
          <cell r="E15">
            <v>0</v>
          </cell>
          <cell r="F15">
            <v>70</v>
          </cell>
          <cell r="G15">
            <v>0</v>
          </cell>
          <cell r="H15">
            <v>0</v>
          </cell>
          <cell r="I15">
            <v>0</v>
          </cell>
          <cell r="J15">
            <v>81.34</v>
          </cell>
          <cell r="K15">
            <v>0</v>
          </cell>
        </row>
        <row r="16">
          <cell r="B16">
            <v>0</v>
          </cell>
          <cell r="C16" t="str">
            <v>APS 7-12 thn</v>
          </cell>
          <cell r="D16">
            <v>0</v>
          </cell>
          <cell r="E16">
            <v>0</v>
          </cell>
          <cell r="F16">
            <v>0</v>
          </cell>
          <cell r="G16">
            <v>0</v>
          </cell>
          <cell r="H16">
            <v>0</v>
          </cell>
          <cell r="I16">
            <v>0</v>
          </cell>
          <cell r="J16">
            <v>95.22</v>
          </cell>
          <cell r="K16">
            <v>0</v>
          </cell>
        </row>
        <row r="17">
          <cell r="B17">
            <v>0</v>
          </cell>
          <cell r="C17" t="str">
            <v>APS 13-15 thn</v>
          </cell>
          <cell r="D17">
            <v>0</v>
          </cell>
          <cell r="E17">
            <v>0</v>
          </cell>
          <cell r="F17">
            <v>0</v>
          </cell>
          <cell r="G17">
            <v>0</v>
          </cell>
          <cell r="H17">
            <v>0</v>
          </cell>
          <cell r="I17">
            <v>0</v>
          </cell>
          <cell r="J17">
            <v>96.44</v>
          </cell>
          <cell r="K17">
            <v>0</v>
          </cell>
        </row>
        <row r="18">
          <cell r="B18">
            <v>0</v>
          </cell>
          <cell r="C18" t="str">
            <v>APtS SD</v>
          </cell>
          <cell r="D18">
            <v>0</v>
          </cell>
          <cell r="E18">
            <v>0</v>
          </cell>
          <cell r="F18">
            <v>0</v>
          </cell>
          <cell r="G18">
            <v>0</v>
          </cell>
          <cell r="H18">
            <v>0</v>
          </cell>
          <cell r="I18">
            <v>0</v>
          </cell>
          <cell r="J18">
            <v>0.23</v>
          </cell>
          <cell r="K18">
            <v>0</v>
          </cell>
        </row>
        <row r="19">
          <cell r="B19">
            <v>0</v>
          </cell>
          <cell r="C19" t="str">
            <v>APtS SMP</v>
          </cell>
          <cell r="D19">
            <v>0</v>
          </cell>
          <cell r="E19">
            <v>0</v>
          </cell>
          <cell r="F19">
            <v>0</v>
          </cell>
          <cell r="G19">
            <v>0</v>
          </cell>
          <cell r="H19">
            <v>0</v>
          </cell>
          <cell r="I19">
            <v>0</v>
          </cell>
          <cell r="J19">
            <v>0.39</v>
          </cell>
          <cell r="K19">
            <v>0</v>
          </cell>
        </row>
        <row r="20">
          <cell r="B20" t="str">
            <v xml:space="preserve">Kegiatan Penambahan Ruang Kelas Sekolah </v>
          </cell>
          <cell r="C20" t="str">
            <v>Jumlah RKB SD yang dibangun</v>
          </cell>
          <cell r="D20">
            <v>0</v>
          </cell>
          <cell r="E20">
            <v>0</v>
          </cell>
          <cell r="F20">
            <v>0</v>
          </cell>
          <cell r="G20">
            <v>0</v>
          </cell>
          <cell r="H20">
            <v>0</v>
          </cell>
          <cell r="I20">
            <v>0</v>
          </cell>
          <cell r="J20">
            <v>51</v>
          </cell>
          <cell r="K20">
            <v>15167388269</v>
          </cell>
        </row>
        <row r="21">
          <cell r="B21">
            <v>0</v>
          </cell>
          <cell r="C21" t="str">
            <v>Jumlah RKB SMP yang dibangun</v>
          </cell>
          <cell r="D21">
            <v>0</v>
          </cell>
          <cell r="E21">
            <v>0</v>
          </cell>
          <cell r="F21">
            <v>0</v>
          </cell>
          <cell r="G21">
            <v>0</v>
          </cell>
          <cell r="H21">
            <v>0</v>
          </cell>
          <cell r="I21">
            <v>0</v>
          </cell>
          <cell r="J21">
            <v>22</v>
          </cell>
          <cell r="K21">
            <v>0</v>
          </cell>
        </row>
        <row r="22">
          <cell r="B22" t="str">
            <v>Kegiatan Penyediaan Bantuan Operasional Sekolah (Bos) Jenjang SD/MI/SDLB Dan SMP/MTS Serta Pesantren Salafiyah Dan Satuan Pendidikan NonIslam Setara SD Dan SMP</v>
          </cell>
          <cell r="C22" t="str">
            <v>Jumlah sekolah penerima dana BOS</v>
          </cell>
          <cell r="D22">
            <v>0</v>
          </cell>
          <cell r="E22">
            <v>0</v>
          </cell>
          <cell r="F22">
            <v>0</v>
          </cell>
          <cell r="G22">
            <v>0</v>
          </cell>
          <cell r="H22">
            <v>0</v>
          </cell>
          <cell r="I22">
            <v>0</v>
          </cell>
          <cell r="J22">
            <v>0</v>
          </cell>
          <cell r="K22">
            <v>36436064000</v>
          </cell>
        </row>
        <row r="23">
          <cell r="B23" t="str">
            <v>Kegiatan Pembangunan Pagar Sekolah</v>
          </cell>
          <cell r="C23" t="str">
            <v>Kegiatan Panjang  pagar SD yang dibangun</v>
          </cell>
          <cell r="D23">
            <v>0</v>
          </cell>
          <cell r="E23">
            <v>0</v>
          </cell>
          <cell r="F23">
            <v>0</v>
          </cell>
          <cell r="G23">
            <v>0</v>
          </cell>
          <cell r="H23">
            <v>0</v>
          </cell>
          <cell r="I23">
            <v>0</v>
          </cell>
          <cell r="J23">
            <v>3000</v>
          </cell>
          <cell r="K23">
            <v>6169343669</v>
          </cell>
        </row>
        <row r="24">
          <cell r="B24">
            <v>0</v>
          </cell>
          <cell r="C24" t="str">
            <v>Kegiatan Panjang  pagar SMP yang dibangun</v>
          </cell>
          <cell r="D24">
            <v>0</v>
          </cell>
          <cell r="E24">
            <v>0</v>
          </cell>
          <cell r="F24">
            <v>0</v>
          </cell>
          <cell r="G24">
            <v>0</v>
          </cell>
          <cell r="H24">
            <v>0</v>
          </cell>
          <cell r="I24">
            <v>0</v>
          </cell>
          <cell r="J24">
            <v>1000</v>
          </cell>
          <cell r="K24">
            <v>0</v>
          </cell>
        </row>
        <row r="25">
          <cell r="B25" t="str">
            <v>Kegiatan Pelayanan Pendidikan Gratis</v>
          </cell>
          <cell r="C25" t="str">
            <v>Jumlah sekolah yang menerimaDana Operasional PendidikanGratis SD sederajat</v>
          </cell>
          <cell r="D25">
            <v>0</v>
          </cell>
          <cell r="E25">
            <v>0</v>
          </cell>
          <cell r="F25">
            <v>0</v>
          </cell>
          <cell r="G25">
            <v>0</v>
          </cell>
          <cell r="H25">
            <v>0</v>
          </cell>
          <cell r="I25">
            <v>0</v>
          </cell>
          <cell r="J25">
            <v>211</v>
          </cell>
          <cell r="K25">
            <v>10598605800</v>
          </cell>
        </row>
        <row r="26">
          <cell r="B26" t="str">
            <v>Program Pendidikan Non Formal</v>
          </cell>
          <cell r="C26" t="str">
            <v>ANGKA MELEK HURUF</v>
          </cell>
          <cell r="D26">
            <v>0</v>
          </cell>
          <cell r="E26">
            <v>0</v>
          </cell>
          <cell r="F26">
            <v>0</v>
          </cell>
          <cell r="G26">
            <v>1013632500</v>
          </cell>
          <cell r="H26">
            <v>0</v>
          </cell>
          <cell r="I26">
            <v>0</v>
          </cell>
          <cell r="J26">
            <v>97.33</v>
          </cell>
          <cell r="K26">
            <v>861962500</v>
          </cell>
        </row>
        <row r="27">
          <cell r="B27" t="str">
            <v>Kegiatan Pemberian Bantuan Operasional Pendidikan NonFormal</v>
          </cell>
          <cell r="C27" t="str">
            <v>Jumlah waraga belajar kejar pakat A,B dan C</v>
          </cell>
          <cell r="D27">
            <v>0</v>
          </cell>
          <cell r="E27">
            <v>0</v>
          </cell>
          <cell r="F27">
            <v>0</v>
          </cell>
          <cell r="G27">
            <v>0</v>
          </cell>
          <cell r="H27">
            <v>0</v>
          </cell>
          <cell r="I27">
            <v>0</v>
          </cell>
          <cell r="J27" t="str">
            <v>Paket A=40 org,Pakt B 100 org,Paket C 125 org</v>
          </cell>
          <cell r="K27">
            <v>395500000</v>
          </cell>
        </row>
        <row r="28">
          <cell r="B28" t="str">
            <v>Kegiatan Pelaksanaan Ujian Sekolah dan Ujian Nasional Kesetaraan</v>
          </cell>
          <cell r="C28" t="str">
            <v>Jumlah peserta ujian kesetaraan</v>
          </cell>
          <cell r="D28">
            <v>0</v>
          </cell>
          <cell r="E28">
            <v>0</v>
          </cell>
          <cell r="F28">
            <v>0</v>
          </cell>
          <cell r="G28">
            <v>0</v>
          </cell>
          <cell r="H28">
            <v>0</v>
          </cell>
          <cell r="I28">
            <v>0</v>
          </cell>
          <cell r="J28">
            <v>225</v>
          </cell>
          <cell r="K28">
            <v>197902500</v>
          </cell>
        </row>
        <row r="29">
          <cell r="B29" t="str">
            <v>Program Peningkatan Mutu Pendidik dan Tenaga Kependidikan</v>
          </cell>
          <cell r="C29" t="str">
            <v>Persentase Peningkatan mutu guru mata pelajaran (%)</v>
          </cell>
          <cell r="D29">
            <v>0</v>
          </cell>
          <cell r="E29">
            <v>0</v>
          </cell>
          <cell r="F29">
            <v>0</v>
          </cell>
          <cell r="G29">
            <v>672081000</v>
          </cell>
          <cell r="H29">
            <v>0</v>
          </cell>
          <cell r="I29">
            <v>0</v>
          </cell>
          <cell r="J29">
            <v>0</v>
          </cell>
          <cell r="K29">
            <v>751749000</v>
          </cell>
        </row>
        <row r="30">
          <cell r="B30">
            <v>0</v>
          </cell>
          <cell r="C30" t="str">
            <v>Guru bersertifikat</v>
          </cell>
          <cell r="D30">
            <v>0</v>
          </cell>
          <cell r="E30">
            <v>0</v>
          </cell>
          <cell r="F30">
            <v>0</v>
          </cell>
          <cell r="G30">
            <v>0</v>
          </cell>
          <cell r="H30">
            <v>0</v>
          </cell>
          <cell r="I30">
            <v>0</v>
          </cell>
          <cell r="J30">
            <v>73</v>
          </cell>
          <cell r="K30">
            <v>0</v>
          </cell>
        </row>
        <row r="31">
          <cell r="B31">
            <v>0</v>
          </cell>
          <cell r="C31" t="str">
            <v>Guru berkualifikasi S-1/D-IV</v>
          </cell>
          <cell r="D31">
            <v>0</v>
          </cell>
          <cell r="E31">
            <v>0</v>
          </cell>
          <cell r="F31">
            <v>0</v>
          </cell>
          <cell r="G31">
            <v>0</v>
          </cell>
          <cell r="H31">
            <v>0</v>
          </cell>
          <cell r="I31">
            <v>0</v>
          </cell>
          <cell r="J31">
            <v>89</v>
          </cell>
          <cell r="K31">
            <v>0</v>
          </cell>
        </row>
        <row r="32">
          <cell r="B32">
            <v>0</v>
          </cell>
          <cell r="C32" t="str">
            <v>Rasio guru:murid SD</v>
          </cell>
          <cell r="D32">
            <v>0</v>
          </cell>
          <cell r="E32">
            <v>0</v>
          </cell>
          <cell r="F32">
            <v>0</v>
          </cell>
          <cell r="G32">
            <v>0</v>
          </cell>
          <cell r="H32">
            <v>0</v>
          </cell>
          <cell r="I32">
            <v>0</v>
          </cell>
          <cell r="J32">
            <v>32</v>
          </cell>
          <cell r="K32">
            <v>0</v>
          </cell>
        </row>
        <row r="33">
          <cell r="B33">
            <v>0</v>
          </cell>
          <cell r="C33" t="str">
            <v>Rasio guru:murid SMP</v>
          </cell>
          <cell r="D33">
            <v>0</v>
          </cell>
          <cell r="E33">
            <v>0</v>
          </cell>
          <cell r="F33">
            <v>0</v>
          </cell>
          <cell r="G33">
            <v>0</v>
          </cell>
          <cell r="H33">
            <v>0</v>
          </cell>
          <cell r="I33">
            <v>0</v>
          </cell>
          <cell r="J33">
            <v>36</v>
          </cell>
          <cell r="K33">
            <v>0</v>
          </cell>
        </row>
        <row r="34">
          <cell r="B34" t="str">
            <v>Kegiatan Pelaksanaan Sertifikasi Pendidik</v>
          </cell>
          <cell r="C34" t="str">
            <v>Jumlah peserta sosialisasi</v>
          </cell>
          <cell r="D34">
            <v>0</v>
          </cell>
          <cell r="E34">
            <v>0</v>
          </cell>
          <cell r="F34">
            <v>0</v>
          </cell>
          <cell r="G34">
            <v>0</v>
          </cell>
          <cell r="H34">
            <v>0</v>
          </cell>
          <cell r="I34">
            <v>0</v>
          </cell>
          <cell r="J34">
            <v>206</v>
          </cell>
          <cell r="K34">
            <v>90370000</v>
          </cell>
        </row>
        <row r="35">
          <cell r="B35" t="str">
            <v>Kegiatan Pembinaan kelompok kerja guru</v>
          </cell>
          <cell r="C35" t="str">
            <v>Jumlah guru pemandu tiap mata pelajaran</v>
          </cell>
          <cell r="D35">
            <v>0</v>
          </cell>
          <cell r="E35">
            <v>0</v>
          </cell>
          <cell r="F35">
            <v>0</v>
          </cell>
          <cell r="G35">
            <v>0</v>
          </cell>
          <cell r="H35">
            <v>0</v>
          </cell>
          <cell r="I35">
            <v>0</v>
          </cell>
          <cell r="J35">
            <v>362</v>
          </cell>
          <cell r="K35">
            <v>132548000</v>
          </cell>
        </row>
        <row r="36">
          <cell r="B36" t="str">
            <v>Kegiatan Pembinaan kelompok kerja guru</v>
          </cell>
          <cell r="C36" t="str">
            <v>Jumlah guru pemandu tiap mata pelajaran</v>
          </cell>
          <cell r="D36">
            <v>0</v>
          </cell>
          <cell r="E36">
            <v>0</v>
          </cell>
          <cell r="F36">
            <v>0</v>
          </cell>
          <cell r="G36">
            <v>0</v>
          </cell>
          <cell r="H36">
            <v>0</v>
          </cell>
          <cell r="I36">
            <v>0</v>
          </cell>
          <cell r="J36">
            <v>362</v>
          </cell>
          <cell r="K36">
            <v>132498000</v>
          </cell>
        </row>
        <row r="37">
          <cell r="B37" t="str">
            <v>Pengembangan Sistem Penghargaan Dan Perlindungan Terhadap Profesi Pendidik</v>
          </cell>
          <cell r="C37" t="str">
            <v>Jumlah guru mengikuti lomba guru berprestasi</v>
          </cell>
          <cell r="D37">
            <v>0</v>
          </cell>
          <cell r="E37">
            <v>0</v>
          </cell>
          <cell r="F37">
            <v>0</v>
          </cell>
          <cell r="G37">
            <v>0</v>
          </cell>
          <cell r="H37">
            <v>0</v>
          </cell>
          <cell r="I37">
            <v>0</v>
          </cell>
          <cell r="J37">
            <v>256</v>
          </cell>
          <cell r="K37">
            <v>119637000</v>
          </cell>
        </row>
        <row r="38">
          <cell r="B38" t="str">
            <v>Pembinaan Musyawarah Guru Mata Pelajaran</v>
          </cell>
          <cell r="C38" t="str">
            <v>Jumlah guru mata pelajaran yang bermusyawarah</v>
          </cell>
          <cell r="D38">
            <v>0</v>
          </cell>
          <cell r="E38">
            <v>0</v>
          </cell>
          <cell r="F38">
            <v>0</v>
          </cell>
          <cell r="G38">
            <v>0</v>
          </cell>
          <cell r="H38">
            <v>0</v>
          </cell>
          <cell r="I38">
            <v>0</v>
          </cell>
          <cell r="J38">
            <v>585</v>
          </cell>
          <cell r="K38">
            <v>138715000</v>
          </cell>
        </row>
        <row r="39">
          <cell r="B39" t="str">
            <v>Program Manajemen Pelayanan Pendidikan</v>
          </cell>
          <cell r="C39" t="str">
            <v>Persentase angka partisipasi pendidikan tinggi</v>
          </cell>
          <cell r="D39">
            <v>0</v>
          </cell>
          <cell r="E39">
            <v>0</v>
          </cell>
          <cell r="F39">
            <v>0</v>
          </cell>
          <cell r="G39">
            <v>19982650000</v>
          </cell>
          <cell r="H39">
            <v>0</v>
          </cell>
          <cell r="I39">
            <v>0</v>
          </cell>
          <cell r="J39">
            <v>0.2</v>
          </cell>
          <cell r="K39">
            <v>16324360500</v>
          </cell>
        </row>
        <row r="40">
          <cell r="B40" t="str">
            <v>Kegiatan Pelaksanaan Kerjasama Secara Kelembagaan DiBidang Pendidikan</v>
          </cell>
          <cell r="C40" t="str">
            <v>Jumlah mahasiswa menerima bantuan pendidikan tinggi</v>
          </cell>
          <cell r="D40">
            <v>0</v>
          </cell>
          <cell r="E40">
            <v>0</v>
          </cell>
          <cell r="F40">
            <v>0</v>
          </cell>
          <cell r="G40">
            <v>0</v>
          </cell>
          <cell r="H40">
            <v>0</v>
          </cell>
          <cell r="I40">
            <v>0</v>
          </cell>
          <cell r="J40">
            <v>3875</v>
          </cell>
          <cell r="K40">
            <v>15678905000</v>
          </cell>
        </row>
        <row r="41">
          <cell r="B41" t="str">
            <v>Kegiatan Pembinaan Dewan Pendidikan</v>
          </cell>
          <cell r="C41" t="str">
            <v>Jumlah program dewan pendidikan</v>
          </cell>
          <cell r="D41">
            <v>0</v>
          </cell>
          <cell r="E41">
            <v>0</v>
          </cell>
          <cell r="F41">
            <v>0</v>
          </cell>
          <cell r="G41">
            <v>0</v>
          </cell>
          <cell r="H41">
            <v>0</v>
          </cell>
          <cell r="I41">
            <v>0</v>
          </cell>
          <cell r="J41">
            <v>1</v>
          </cell>
          <cell r="K41">
            <v>410187500</v>
          </cell>
        </row>
        <row r="42">
          <cell r="B42" t="str">
            <v>Penyediaan Jasa Guru PTT dan Guru Kontrak  (Berdasarkan UU ASN berubah nama menjadi P3K)</v>
          </cell>
          <cell r="C42" t="str">
            <v>Jumlah Guru Non PNS Upahjasa daerah terpencil dan guru agama menerima Insentif</v>
          </cell>
          <cell r="D42">
            <v>0</v>
          </cell>
          <cell r="E42">
            <v>0</v>
          </cell>
          <cell r="F42">
            <v>0</v>
          </cell>
          <cell r="G42">
            <v>0</v>
          </cell>
          <cell r="H42">
            <v>0</v>
          </cell>
          <cell r="I42">
            <v>0</v>
          </cell>
          <cell r="J42">
            <v>0</v>
          </cell>
          <cell r="K42">
            <v>0</v>
          </cell>
        </row>
        <row r="43">
          <cell r="B43">
            <v>0</v>
          </cell>
          <cell r="C43" t="str">
            <v>Upah jasa Tenaga Kependiikan</v>
          </cell>
          <cell r="D43">
            <v>0</v>
          </cell>
          <cell r="E43">
            <v>0</v>
          </cell>
          <cell r="F43">
            <v>0</v>
          </cell>
          <cell r="G43">
            <v>0</v>
          </cell>
          <cell r="H43">
            <v>0</v>
          </cell>
          <cell r="I43">
            <v>0</v>
          </cell>
          <cell r="J43">
            <v>89</v>
          </cell>
          <cell r="K43">
            <v>0</v>
          </cell>
        </row>
        <row r="44">
          <cell r="B44">
            <v>0</v>
          </cell>
          <cell r="C44" t="str">
            <v>Upah jasa  guru daerah terpencil</v>
          </cell>
          <cell r="D44">
            <v>0</v>
          </cell>
          <cell r="E44">
            <v>0</v>
          </cell>
          <cell r="F44">
            <v>0</v>
          </cell>
          <cell r="G44">
            <v>0</v>
          </cell>
          <cell r="H44">
            <v>0</v>
          </cell>
          <cell r="I44">
            <v>0</v>
          </cell>
          <cell r="J44">
            <v>146</v>
          </cell>
          <cell r="K44">
            <v>0</v>
          </cell>
        </row>
        <row r="45">
          <cell r="B45">
            <v>0</v>
          </cell>
          <cell r="C45" t="str">
            <v>Upah jasa guru agama</v>
          </cell>
          <cell r="D45">
            <v>0</v>
          </cell>
          <cell r="E45">
            <v>0</v>
          </cell>
          <cell r="F45">
            <v>0</v>
          </cell>
          <cell r="G45">
            <v>0</v>
          </cell>
          <cell r="H45">
            <v>0</v>
          </cell>
          <cell r="I45">
            <v>0</v>
          </cell>
          <cell r="J45">
            <v>52</v>
          </cell>
          <cell r="K45">
            <v>0</v>
          </cell>
        </row>
        <row r="46">
          <cell r="B46">
            <v>0</v>
          </cell>
          <cell r="C46" t="str">
            <v>Honor daerah</v>
          </cell>
          <cell r="D46">
            <v>0</v>
          </cell>
          <cell r="E46">
            <v>0</v>
          </cell>
          <cell r="F46">
            <v>0</v>
          </cell>
          <cell r="G46">
            <v>0</v>
          </cell>
          <cell r="H46">
            <v>0</v>
          </cell>
          <cell r="I46">
            <v>0</v>
          </cell>
          <cell r="J46">
            <v>0</v>
          </cell>
          <cell r="K46">
            <v>0</v>
          </cell>
        </row>
        <row r="47">
          <cell r="B47" t="str">
            <v>DINAS KESEHATAN</v>
          </cell>
          <cell r="C47">
            <v>0</v>
          </cell>
          <cell r="D47">
            <v>0</v>
          </cell>
          <cell r="E47">
            <v>0</v>
          </cell>
          <cell r="F47">
            <v>0</v>
          </cell>
          <cell r="G47">
            <v>0</v>
          </cell>
          <cell r="H47">
            <v>0</v>
          </cell>
          <cell r="I47">
            <v>0</v>
          </cell>
          <cell r="J47">
            <v>0</v>
          </cell>
          <cell r="K47">
            <v>0</v>
          </cell>
        </row>
        <row r="48">
          <cell r="B48" t="str">
            <v>Program Standarisasi Pelayanan Kesehatan</v>
          </cell>
          <cell r="C48" t="str">
            <v>Peningkatan Pelayanan Standarisasi Kesehatan</v>
          </cell>
          <cell r="D48" t="str">
            <v>- 7- 50</v>
          </cell>
          <cell r="E48">
            <v>0</v>
          </cell>
          <cell r="F48" t="str">
            <v>- 7- 50</v>
          </cell>
          <cell r="G48">
            <v>13049940580</v>
          </cell>
          <cell r="H48">
            <v>0</v>
          </cell>
          <cell r="I48">
            <v>0</v>
          </cell>
          <cell r="J48">
            <v>0</v>
          </cell>
          <cell r="K48">
            <v>13899362040</v>
          </cell>
        </row>
        <row r="49">
          <cell r="B49" t="str">
            <v>Kegiatan Evaluasi Dan Pengembangan Standar PelayananKesehatan</v>
          </cell>
          <cell r="C49" t="str">
            <v>Terlaksananya klaim Dana Kapitasi JKN</v>
          </cell>
          <cell r="D49">
            <v>0</v>
          </cell>
          <cell r="E49">
            <v>0</v>
          </cell>
          <cell r="F49">
            <v>0</v>
          </cell>
          <cell r="G49">
            <v>0</v>
          </cell>
          <cell r="H49">
            <v>0</v>
          </cell>
          <cell r="I49">
            <v>0</v>
          </cell>
          <cell r="J49">
            <v>1</v>
          </cell>
          <cell r="K49">
            <v>12361681540</v>
          </cell>
        </row>
        <row r="50">
          <cell r="B50" t="str">
            <v xml:space="preserve">Kegiatan Peningkatan Kualitas Pelayanan Kesehatan </v>
          </cell>
          <cell r="C50" t="str">
            <v>Jumlah Puskesmas yang terakreditasi (PKM)</v>
          </cell>
          <cell r="D50">
            <v>0</v>
          </cell>
          <cell r="E50">
            <v>0</v>
          </cell>
          <cell r="F50">
            <v>0</v>
          </cell>
          <cell r="G50">
            <v>0</v>
          </cell>
          <cell r="H50">
            <v>0</v>
          </cell>
          <cell r="I50">
            <v>0</v>
          </cell>
          <cell r="J50">
            <v>3</v>
          </cell>
          <cell r="K50">
            <v>1274316000</v>
          </cell>
        </row>
        <row r="51">
          <cell r="B51">
            <v>0</v>
          </cell>
          <cell r="C51" t="str">
            <v>Pembinaan SP2TP (PKM)</v>
          </cell>
          <cell r="D51">
            <v>0</v>
          </cell>
          <cell r="E51">
            <v>0</v>
          </cell>
          <cell r="F51">
            <v>0</v>
          </cell>
          <cell r="G51">
            <v>0</v>
          </cell>
          <cell r="H51">
            <v>0</v>
          </cell>
          <cell r="I51">
            <v>0</v>
          </cell>
          <cell r="J51">
            <v>17</v>
          </cell>
          <cell r="K51">
            <v>0</v>
          </cell>
        </row>
        <row r="52">
          <cell r="B52">
            <v>0</v>
          </cell>
          <cell r="C52" t="str">
            <v>Pembinaan Manajemen Puskesmas (PKM)</v>
          </cell>
          <cell r="D52">
            <v>0</v>
          </cell>
          <cell r="E52">
            <v>0</v>
          </cell>
          <cell r="F52">
            <v>0</v>
          </cell>
          <cell r="G52">
            <v>0</v>
          </cell>
          <cell r="H52">
            <v>0</v>
          </cell>
          <cell r="I52">
            <v>0</v>
          </cell>
          <cell r="J52">
            <v>17</v>
          </cell>
          <cell r="K52">
            <v>0</v>
          </cell>
        </row>
        <row r="53">
          <cell r="B53">
            <v>0</v>
          </cell>
          <cell r="C53" t="str">
            <v>Pembinaan tenaga teladan (PKM)</v>
          </cell>
          <cell r="D53">
            <v>0</v>
          </cell>
          <cell r="E53">
            <v>0</v>
          </cell>
          <cell r="F53">
            <v>0</v>
          </cell>
          <cell r="G53">
            <v>0</v>
          </cell>
          <cell r="H53">
            <v>0</v>
          </cell>
          <cell r="I53">
            <v>0</v>
          </cell>
          <cell r="J53">
            <v>17</v>
          </cell>
          <cell r="K53">
            <v>0</v>
          </cell>
        </row>
        <row r="54">
          <cell r="B54">
            <v>0</v>
          </cell>
          <cell r="C54" t="str">
            <v>Penilaian tenaga teladan (PKM)</v>
          </cell>
          <cell r="D54">
            <v>0</v>
          </cell>
          <cell r="E54">
            <v>0</v>
          </cell>
          <cell r="F54">
            <v>0</v>
          </cell>
          <cell r="G54">
            <v>0</v>
          </cell>
          <cell r="H54">
            <v>0</v>
          </cell>
          <cell r="I54">
            <v>0</v>
          </cell>
          <cell r="J54">
            <v>17</v>
          </cell>
          <cell r="K54">
            <v>0</v>
          </cell>
        </row>
        <row r="55">
          <cell r="B55">
            <v>0</v>
          </cell>
          <cell r="C55" t="str">
            <v>Penyusunan makalah tenaga kesehatan (PKM)</v>
          </cell>
          <cell r="D55">
            <v>0</v>
          </cell>
          <cell r="E55">
            <v>0</v>
          </cell>
          <cell r="F55">
            <v>0</v>
          </cell>
          <cell r="G55">
            <v>0</v>
          </cell>
          <cell r="H55">
            <v>0</v>
          </cell>
          <cell r="I55">
            <v>0</v>
          </cell>
          <cell r="J55">
            <v>17</v>
          </cell>
          <cell r="K55">
            <v>0</v>
          </cell>
        </row>
        <row r="56">
          <cell r="B56" t="str">
            <v>Kegiatan Peningkatan Standarisasi Pelayanan Kesehatan</v>
          </cell>
          <cell r="C56" t="str">
            <v>Jumlah masyarakat yang mendapatkan pelayanan</v>
          </cell>
          <cell r="D56">
            <v>0</v>
          </cell>
          <cell r="E56">
            <v>0</v>
          </cell>
          <cell r="F56">
            <v>0</v>
          </cell>
          <cell r="G56">
            <v>0</v>
          </cell>
          <cell r="H56">
            <v>0</v>
          </cell>
          <cell r="I56">
            <v>0</v>
          </cell>
          <cell r="J56">
            <v>1</v>
          </cell>
          <cell r="K56">
            <v>1033891500</v>
          </cell>
        </row>
        <row r="57">
          <cell r="B57" t="str">
            <v>Program pengadaan, peningkatan dan perbaikan sarana dan prasarana puskesmas/ puskemas pembantu dan jaringannya</v>
          </cell>
          <cell r="C57" t="str">
            <v>Peningkatan dan Perbaikan Sarana dan Prasarana Puskesmas/Puskesmas Pembantu dan Jaringannya</v>
          </cell>
          <cell r="D57">
            <v>15</v>
          </cell>
          <cell r="E57">
            <v>0</v>
          </cell>
          <cell r="F57">
            <v>15</v>
          </cell>
          <cell r="G57">
            <v>23513084679</v>
          </cell>
          <cell r="H57">
            <v>0</v>
          </cell>
          <cell r="I57">
            <v>0</v>
          </cell>
          <cell r="J57">
            <v>17</v>
          </cell>
          <cell r="K57">
            <v>16019868600</v>
          </cell>
        </row>
        <row r="58">
          <cell r="B58" t="str">
            <v>Kegiatan Pembangunan Puskesmas</v>
          </cell>
          <cell r="C58" t="str">
            <v>Jumlah Puskesmas yang Terbangun</v>
          </cell>
          <cell r="D58">
            <v>0</v>
          </cell>
          <cell r="E58">
            <v>0</v>
          </cell>
          <cell r="F58">
            <v>0</v>
          </cell>
          <cell r="G58">
            <v>0</v>
          </cell>
          <cell r="H58">
            <v>0</v>
          </cell>
          <cell r="I58">
            <v>0</v>
          </cell>
          <cell r="J58">
            <v>0</v>
          </cell>
          <cell r="K58">
            <v>4708000000</v>
          </cell>
        </row>
        <row r="59">
          <cell r="B59" t="str">
            <v>Kegiatan Pembangunan Puskesmas Pembantu</v>
          </cell>
          <cell r="C59" t="str">
            <v>Pembangunan Puskesmas Pembantu (pustu)</v>
          </cell>
          <cell r="D59">
            <v>0</v>
          </cell>
          <cell r="E59">
            <v>0</v>
          </cell>
          <cell r="F59">
            <v>0</v>
          </cell>
          <cell r="G59">
            <v>0</v>
          </cell>
          <cell r="H59">
            <v>0</v>
          </cell>
          <cell r="I59">
            <v>0</v>
          </cell>
          <cell r="J59">
            <v>0</v>
          </cell>
          <cell r="K59">
            <v>990760100</v>
          </cell>
        </row>
        <row r="60">
          <cell r="B60" t="str">
            <v>KegiatanPengadaan Puskesmas Keliling</v>
          </cell>
          <cell r="C60" t="str">
            <v>Jumlah Puskesmas keliling yang diadakan</v>
          </cell>
          <cell r="D60">
            <v>0</v>
          </cell>
          <cell r="E60">
            <v>0</v>
          </cell>
          <cell r="F60">
            <v>0</v>
          </cell>
          <cell r="G60">
            <v>0</v>
          </cell>
          <cell r="H60">
            <v>0</v>
          </cell>
          <cell r="I60">
            <v>0</v>
          </cell>
          <cell r="J60">
            <v>0</v>
          </cell>
          <cell r="K60">
            <v>2403800000</v>
          </cell>
        </row>
        <row r="61">
          <cell r="B61" t="str">
            <v>Kegiatan Pengadaan Sarana dan Prasarana Puskesmas</v>
          </cell>
          <cell r="C61" t="str">
            <v>Jumlah sarana dan prasarana puskesmas yang diadakan</v>
          </cell>
          <cell r="D61">
            <v>0</v>
          </cell>
          <cell r="E61">
            <v>0</v>
          </cell>
          <cell r="F61">
            <v>0</v>
          </cell>
          <cell r="G61">
            <v>0</v>
          </cell>
          <cell r="H61">
            <v>0</v>
          </cell>
          <cell r="I61">
            <v>0</v>
          </cell>
          <cell r="J61">
            <v>10</v>
          </cell>
          <cell r="K61">
            <v>6611171000</v>
          </cell>
        </row>
        <row r="62">
          <cell r="B62" t="str">
            <v>Program kemitraan peningkatan pelayanan kesehatan</v>
          </cell>
          <cell r="C62" t="str">
            <v>Peningkatan pelayanankesehatan</v>
          </cell>
          <cell r="D62">
            <v>150000</v>
          </cell>
          <cell r="E62">
            <v>0</v>
          </cell>
          <cell r="F62">
            <v>150000</v>
          </cell>
          <cell r="G62">
            <v>17723016700</v>
          </cell>
          <cell r="H62">
            <v>0</v>
          </cell>
          <cell r="I62">
            <v>0</v>
          </cell>
          <cell r="J62">
            <v>0</v>
          </cell>
          <cell r="K62">
            <v>39730926000</v>
          </cell>
        </row>
        <row r="63">
          <cell r="B63" t="str">
            <v>Kegiatan Kemitraan Asuransi Kesehatan Masyarakat</v>
          </cell>
          <cell r="C63" t="str">
            <v>Jumlah Penduduk yang belum memiliki Jaminan Kesehatan (jiwa)</v>
          </cell>
          <cell r="D63">
            <v>0</v>
          </cell>
          <cell r="E63">
            <v>0</v>
          </cell>
          <cell r="F63">
            <v>0</v>
          </cell>
          <cell r="G63">
            <v>0</v>
          </cell>
          <cell r="H63">
            <v>0</v>
          </cell>
          <cell r="I63">
            <v>0</v>
          </cell>
          <cell r="J63">
            <v>68736</v>
          </cell>
          <cell r="K63">
            <v>39520926000</v>
          </cell>
        </row>
        <row r="64">
          <cell r="B64" t="str">
            <v>Program Pengadaan, Peningkatan Sarana Dan Prasarana Rumah Sakit/ Rumah Sakit Jiwa/Rumah Sakit Paru-Paru/  Rumah Sakit Mata</v>
          </cell>
          <cell r="C64" t="str">
            <v>Peningkatan sarana danprasarana rumah sakit</v>
          </cell>
          <cell r="D64">
            <v>0</v>
          </cell>
          <cell r="E64">
            <v>0</v>
          </cell>
          <cell r="F64">
            <v>0</v>
          </cell>
          <cell r="G64">
            <v>0</v>
          </cell>
          <cell r="H64">
            <v>0</v>
          </cell>
          <cell r="I64">
            <v>0</v>
          </cell>
          <cell r="J64">
            <v>0</v>
          </cell>
          <cell r="K64">
            <v>1300500000</v>
          </cell>
        </row>
        <row r="65">
          <cell r="B65" t="str">
            <v>Pembangunan Rumah Sakit</v>
          </cell>
          <cell r="C65" t="str">
            <v>Jumlah dokumen hasil studikelayakan pendirian rumah sakit</v>
          </cell>
          <cell r="D65">
            <v>0</v>
          </cell>
          <cell r="E65">
            <v>0</v>
          </cell>
          <cell r="F65">
            <v>0</v>
          </cell>
          <cell r="G65">
            <v>0</v>
          </cell>
          <cell r="H65">
            <v>0</v>
          </cell>
          <cell r="I65">
            <v>0</v>
          </cell>
          <cell r="J65">
            <v>0</v>
          </cell>
          <cell r="K65">
            <v>816000000</v>
          </cell>
        </row>
        <row r="66">
          <cell r="B66" t="str">
            <v>DINAS PU</v>
          </cell>
          <cell r="C66">
            <v>0</v>
          </cell>
          <cell r="D66">
            <v>0</v>
          </cell>
          <cell r="E66">
            <v>0</v>
          </cell>
          <cell r="F66">
            <v>0</v>
          </cell>
          <cell r="G66">
            <v>0</v>
          </cell>
          <cell r="H66">
            <v>0</v>
          </cell>
          <cell r="I66">
            <v>0</v>
          </cell>
          <cell r="J66">
            <v>0</v>
          </cell>
          <cell r="K66">
            <v>0</v>
          </cell>
        </row>
        <row r="67">
          <cell r="B67" t="str">
            <v>Program pembangunan jalan dan jembatan</v>
          </cell>
          <cell r="C67" t="str">
            <v>Jumlah jembatan dalam kondisi baik (unit)</v>
          </cell>
          <cell r="D67">
            <v>163</v>
          </cell>
          <cell r="E67">
            <v>202114968693</v>
          </cell>
          <cell r="F67">
            <v>173</v>
          </cell>
          <cell r="G67">
            <v>177466055509</v>
          </cell>
          <cell r="H67">
            <v>0</v>
          </cell>
          <cell r="I67">
            <v>0</v>
          </cell>
          <cell r="J67">
            <v>0</v>
          </cell>
          <cell r="K67">
            <v>112554092420</v>
          </cell>
        </row>
        <row r="68">
          <cell r="B68">
            <v>0</v>
          </cell>
          <cell r="C68" t="str">
            <v>Proporsi panjang jaringan jalan dalam kondisi baik (km)</v>
          </cell>
          <cell r="D68">
            <v>1329.79</v>
          </cell>
          <cell r="E68">
            <v>0</v>
          </cell>
          <cell r="F68">
            <v>1396.28</v>
          </cell>
          <cell r="G68">
            <v>0</v>
          </cell>
          <cell r="H68">
            <v>0</v>
          </cell>
          <cell r="I68">
            <v>0</v>
          </cell>
          <cell r="J68">
            <v>0</v>
          </cell>
          <cell r="K68">
            <v>0</v>
          </cell>
        </row>
        <row r="69">
          <cell r="B69" t="str">
            <v>Pembangunan Jalan</v>
          </cell>
          <cell r="C69" t="str">
            <v>Panjang Jalan ditingkatkan -Aspal  (Km)</v>
          </cell>
          <cell r="D69">
            <v>0</v>
          </cell>
          <cell r="E69">
            <v>0</v>
          </cell>
          <cell r="F69">
            <v>0</v>
          </cell>
          <cell r="G69">
            <v>0</v>
          </cell>
          <cell r="H69">
            <v>0</v>
          </cell>
          <cell r="I69">
            <v>0</v>
          </cell>
          <cell r="J69">
            <v>28.5</v>
          </cell>
          <cell r="K69">
            <v>106392492420</v>
          </cell>
        </row>
        <row r="70">
          <cell r="B70" t="str">
            <v>Pembangunan Jembatan</v>
          </cell>
          <cell r="C70" t="str">
            <v>Jumlah jembatan yang dibangun(Unit)</v>
          </cell>
          <cell r="D70">
            <v>0</v>
          </cell>
          <cell r="E70">
            <v>0</v>
          </cell>
          <cell r="F70">
            <v>0</v>
          </cell>
          <cell r="G70">
            <v>0</v>
          </cell>
          <cell r="H70">
            <v>0</v>
          </cell>
          <cell r="I70">
            <v>0</v>
          </cell>
          <cell r="J70">
            <v>4</v>
          </cell>
          <cell r="K70">
            <v>6161600000</v>
          </cell>
        </row>
        <row r="71">
          <cell r="B71" t="str">
            <v>Program Pengembangan dan Pengelolaan Jaringan Irigasi, Rawa dan Jaringan Pengairan lainnya</v>
          </cell>
          <cell r="C71">
            <v>0</v>
          </cell>
          <cell r="D71">
            <v>51.21</v>
          </cell>
          <cell r="E71">
            <v>20858270705</v>
          </cell>
          <cell r="F71">
            <v>53.18</v>
          </cell>
          <cell r="G71">
            <v>23772109678</v>
          </cell>
          <cell r="H71">
            <v>0</v>
          </cell>
          <cell r="I71">
            <v>0</v>
          </cell>
          <cell r="J71">
            <v>0</v>
          </cell>
          <cell r="K71">
            <v>45879818000</v>
          </cell>
        </row>
        <row r="72">
          <cell r="B72">
            <v>0</v>
          </cell>
          <cell r="C72">
            <v>0</v>
          </cell>
          <cell r="D72">
            <v>0</v>
          </cell>
          <cell r="E72">
            <v>0</v>
          </cell>
          <cell r="F72">
            <v>0</v>
          </cell>
          <cell r="G72">
            <v>0</v>
          </cell>
          <cell r="H72">
            <v>0</v>
          </cell>
          <cell r="I72">
            <v>0</v>
          </cell>
          <cell r="J72">
            <v>0</v>
          </cell>
          <cell r="K72">
            <v>0</v>
          </cell>
        </row>
        <row r="73">
          <cell r="B73" t="str">
            <v xml:space="preserve">Kegiatan Pembangunan Jaringan Air Bersih/Air Minum </v>
          </cell>
          <cell r="C73" t="str">
            <v>Jumlah kegiatan pembangunanair bersih/minum</v>
          </cell>
          <cell r="D73">
            <v>0</v>
          </cell>
          <cell r="E73">
            <v>0</v>
          </cell>
          <cell r="F73">
            <v>0</v>
          </cell>
          <cell r="G73">
            <v>0</v>
          </cell>
          <cell r="H73">
            <v>0</v>
          </cell>
          <cell r="I73">
            <v>0</v>
          </cell>
          <cell r="J73">
            <v>6</v>
          </cell>
          <cell r="K73">
            <v>5382500000</v>
          </cell>
        </row>
        <row r="74">
          <cell r="B74" t="str">
            <v>Pembangunan Reservoir</v>
          </cell>
          <cell r="C74" t="str">
            <v>Jumlah kegiatan pembangunanreservoir</v>
          </cell>
          <cell r="D74">
            <v>0</v>
          </cell>
          <cell r="E74">
            <v>0</v>
          </cell>
          <cell r="F74">
            <v>0</v>
          </cell>
          <cell r="G74">
            <v>0</v>
          </cell>
          <cell r="H74">
            <v>0</v>
          </cell>
          <cell r="I74">
            <v>0</v>
          </cell>
          <cell r="J74">
            <v>6</v>
          </cell>
          <cell r="K74">
            <v>2866000000</v>
          </cell>
        </row>
        <row r="75">
          <cell r="B75" t="str">
            <v>Pembangunan Jaringan Irigasi</v>
          </cell>
          <cell r="C75" t="str">
            <v>Panjang jaringan yangditingkatkan (km)</v>
          </cell>
          <cell r="D75">
            <v>0</v>
          </cell>
          <cell r="E75">
            <v>0</v>
          </cell>
          <cell r="F75">
            <v>0</v>
          </cell>
          <cell r="G75">
            <v>0</v>
          </cell>
          <cell r="H75">
            <v>0</v>
          </cell>
          <cell r="I75">
            <v>0</v>
          </cell>
          <cell r="J75">
            <v>20</v>
          </cell>
          <cell r="K75">
            <v>28893618000</v>
          </cell>
        </row>
        <row r="76">
          <cell r="B76" t="str">
            <v>Pembangunan Bendung</v>
          </cell>
          <cell r="C76" t="str">
            <v>Jumlah bendung yang dibangun</v>
          </cell>
          <cell r="D76">
            <v>0</v>
          </cell>
          <cell r="E76">
            <v>0</v>
          </cell>
          <cell r="F76">
            <v>0</v>
          </cell>
          <cell r="G76">
            <v>0</v>
          </cell>
          <cell r="H76">
            <v>0</v>
          </cell>
          <cell r="I76">
            <v>0</v>
          </cell>
          <cell r="J76">
            <v>5</v>
          </cell>
          <cell r="K76">
            <v>5681000000</v>
          </cell>
        </row>
        <row r="77">
          <cell r="B77" t="str">
            <v>DINAS PERTANIAN</v>
          </cell>
          <cell r="C77">
            <v>0</v>
          </cell>
          <cell r="D77">
            <v>0</v>
          </cell>
          <cell r="E77">
            <v>0</v>
          </cell>
          <cell r="F77">
            <v>0</v>
          </cell>
          <cell r="G77">
            <v>0</v>
          </cell>
          <cell r="H77">
            <v>0</v>
          </cell>
          <cell r="I77">
            <v>0</v>
          </cell>
          <cell r="J77">
            <v>0</v>
          </cell>
          <cell r="K77">
            <v>0</v>
          </cell>
        </row>
        <row r="78">
          <cell r="B78" t="str">
            <v>Program peningkatan produksi hasil peternakan</v>
          </cell>
          <cell r="C78" t="str">
            <v>Jumlah Populasi ternak Besar.Jumlah Populasi ternak Kecil.Jumlah Populasi Unggas</v>
          </cell>
          <cell r="D78" t="str">
            <v>- Jumlah populasi sapi = 14.010- Jumlah populasi kambing = 10.326- Jumlah populasi ayam = 382.503</v>
          </cell>
          <cell r="E78">
            <v>0</v>
          </cell>
          <cell r="F78" t="str">
            <v>- Jumlah populasi sapi = 15.021.000- Jumlah populasi kambing = 13.454.000- Jumlah populasi ayam = 1.446.811.000</v>
          </cell>
          <cell r="G78">
            <v>4714885000</v>
          </cell>
          <cell r="H78">
            <v>0</v>
          </cell>
          <cell r="I78">
            <v>0</v>
          </cell>
          <cell r="J78" t="str">
            <v>Ternak Besar = 17818 ekorTernak Kecil = 31.27 ekorUnggas = 462.767 ekor</v>
          </cell>
          <cell r="K78">
            <v>3363726000</v>
          </cell>
        </row>
        <row r="79">
          <cell r="B79" t="str">
            <v>Pembibitan Dan Perawatan Ternak</v>
          </cell>
          <cell r="C79" t="str">
            <v>Jumlah ternak sapi yandigemukkan (ekor)</v>
          </cell>
          <cell r="D79">
            <v>0</v>
          </cell>
          <cell r="E79">
            <v>0</v>
          </cell>
          <cell r="F79">
            <v>0</v>
          </cell>
          <cell r="G79">
            <v>0</v>
          </cell>
          <cell r="H79">
            <v>0</v>
          </cell>
          <cell r="I79">
            <v>0</v>
          </cell>
          <cell r="J79">
            <v>500</v>
          </cell>
          <cell r="K79">
            <v>3274000000</v>
          </cell>
        </row>
        <row r="80">
          <cell r="B80" t="str">
            <v>Program Pengembangan Prasarana dan Sarana Pertanian</v>
          </cell>
          <cell r="C80" t="str">
            <v>Jumlah Alsintan yang diadakan. Panjang jaringan irigasi desa yangdibangun/direhab. PanjangJalan Usaha Tani/ Jalan Produksi yang dibentuk/ditingkatkan</v>
          </cell>
          <cell r="D80" t="str">
            <v>1,49</v>
          </cell>
          <cell r="E80">
            <v>0</v>
          </cell>
          <cell r="F80">
            <v>0</v>
          </cell>
          <cell r="G80">
            <v>0</v>
          </cell>
          <cell r="H80">
            <v>0</v>
          </cell>
          <cell r="I80">
            <v>0</v>
          </cell>
          <cell r="J80" t="str">
            <v>Alsintan=300Unit. Jides=10Km.Luas cetaksawah baru = 0 Ha</v>
          </cell>
          <cell r="K80">
            <v>19453303350</v>
          </cell>
        </row>
        <row r="81">
          <cell r="B81" t="str">
            <v>Kegiatan Pengembangan/Rehabilitasi  Sumber-Sumber Air</v>
          </cell>
          <cell r="C81" t="str">
            <v>Panjang jides yang dibangun/rehab (km)</v>
          </cell>
          <cell r="D81">
            <v>0</v>
          </cell>
          <cell r="E81">
            <v>0</v>
          </cell>
          <cell r="F81">
            <v>0</v>
          </cell>
          <cell r="G81">
            <v>0</v>
          </cell>
          <cell r="H81">
            <v>0</v>
          </cell>
          <cell r="I81">
            <v>0</v>
          </cell>
          <cell r="J81">
            <v>6</v>
          </cell>
          <cell r="K81">
            <v>9522189700</v>
          </cell>
        </row>
        <row r="82">
          <cell r="B82" t="str">
            <v>Kegiatan Fasilitasi Dan Penyediaan Alat Dan Mesin Pertanaian</v>
          </cell>
          <cell r="C82" t="str">
            <v>Jumlah Pengadaan Alsintan (unit)</v>
          </cell>
          <cell r="D82">
            <v>0</v>
          </cell>
          <cell r="E82">
            <v>0</v>
          </cell>
          <cell r="F82">
            <v>0</v>
          </cell>
          <cell r="G82">
            <v>0</v>
          </cell>
          <cell r="H82">
            <v>0</v>
          </cell>
          <cell r="I82">
            <v>0</v>
          </cell>
          <cell r="J82">
            <v>200</v>
          </cell>
          <cell r="K82">
            <v>2863900000</v>
          </cell>
        </row>
        <row r="83">
          <cell r="B83" t="str">
            <v>Kegiatan Pembangunan Dan Peningkatan Jalan Usaha Tani</v>
          </cell>
          <cell r="C83" t="str">
            <v>Panjang Jalan Usaha Tani yangdibangun/ditingkatkan</v>
          </cell>
          <cell r="D83">
            <v>0</v>
          </cell>
          <cell r="E83">
            <v>0</v>
          </cell>
          <cell r="F83">
            <v>0</v>
          </cell>
          <cell r="G83">
            <v>0</v>
          </cell>
          <cell r="H83">
            <v>0</v>
          </cell>
          <cell r="I83">
            <v>0</v>
          </cell>
          <cell r="J83">
            <v>25</v>
          </cell>
          <cell r="K83">
            <v>3803413150</v>
          </cell>
        </row>
        <row r="84">
          <cell r="B84" t="str">
            <v>Kegiatan Pembangunan Dan Peningkatan Jalan Produksi</v>
          </cell>
          <cell r="C84" t="str">
            <v>Panjang jalan Produksi yangdibangun/ditingkatkan (km)</v>
          </cell>
          <cell r="D84">
            <v>0</v>
          </cell>
          <cell r="E84">
            <v>0</v>
          </cell>
          <cell r="F84">
            <v>0</v>
          </cell>
          <cell r="G84">
            <v>0</v>
          </cell>
          <cell r="H84">
            <v>0</v>
          </cell>
          <cell r="I84">
            <v>0</v>
          </cell>
          <cell r="J84">
            <v>12</v>
          </cell>
          <cell r="K84">
            <v>2189500000</v>
          </cell>
        </row>
        <row r="85">
          <cell r="B85" t="str">
            <v>Program Peningkatan Produksi Tanaman Perkebunan</v>
          </cell>
          <cell r="C85" t="str">
            <v>Jumlah Produksi Lada (ton)Jumlah Produksi Kakao (ton)Jumlah Produksi Kelapa Sawit (ton)</v>
          </cell>
          <cell r="D85" t="str">
            <v>385412400245630</v>
          </cell>
          <cell r="E85">
            <v>0</v>
          </cell>
          <cell r="F85" t="str">
            <v>4.094.00013.597.000258.364.000</v>
          </cell>
          <cell r="G85">
            <v>518827500</v>
          </cell>
          <cell r="H85">
            <v>0</v>
          </cell>
          <cell r="I85">
            <v>0</v>
          </cell>
          <cell r="J85" t="str">
            <v>4.30116.147285.102</v>
          </cell>
          <cell r="K85">
            <v>5326616250</v>
          </cell>
        </row>
        <row r="86">
          <cell r="B86" t="str">
            <v>Kegiatan Ekstensifikasi, Intensifikasi Dan PeremajaanTanaman Kakao</v>
          </cell>
          <cell r="C86" t="str">
            <v>Jumlah Luasan Tanaman Kakaoyang diidentifikasikan /direhabilitasi/diremajakan (Ha)</v>
          </cell>
          <cell r="D86">
            <v>0</v>
          </cell>
          <cell r="E86">
            <v>0</v>
          </cell>
          <cell r="F86">
            <v>0</v>
          </cell>
          <cell r="G86">
            <v>0</v>
          </cell>
          <cell r="H86">
            <v>0</v>
          </cell>
          <cell r="I86">
            <v>0</v>
          </cell>
          <cell r="J86">
            <v>2000</v>
          </cell>
          <cell r="K86">
            <v>4258101250</v>
          </cell>
        </row>
        <row r="87">
          <cell r="B87" t="str">
            <v>DINAS KELAUTAN DAN PERIKANAN</v>
          </cell>
          <cell r="C87">
            <v>0</v>
          </cell>
          <cell r="D87">
            <v>0</v>
          </cell>
          <cell r="E87">
            <v>0</v>
          </cell>
          <cell r="F87">
            <v>0</v>
          </cell>
          <cell r="G87">
            <v>0</v>
          </cell>
          <cell r="H87">
            <v>0</v>
          </cell>
          <cell r="I87">
            <v>0</v>
          </cell>
          <cell r="J87">
            <v>0</v>
          </cell>
          <cell r="K87">
            <v>0</v>
          </cell>
        </row>
        <row r="88">
          <cell r="B88" t="str">
            <v>Program Pengembangan Budidaya Perikanan</v>
          </cell>
          <cell r="C88" t="str">
            <v>Jumlah produksiPerikanan Budidaya (ton)</v>
          </cell>
          <cell r="D88">
            <v>42922</v>
          </cell>
          <cell r="E88">
            <v>0</v>
          </cell>
          <cell r="F88">
            <v>44210000</v>
          </cell>
          <cell r="G88">
            <v>1657296400</v>
          </cell>
          <cell r="H88">
            <v>0</v>
          </cell>
          <cell r="I88">
            <v>0</v>
          </cell>
          <cell r="J88">
            <v>45497</v>
          </cell>
          <cell r="K88">
            <v>6339004650</v>
          </cell>
        </row>
        <row r="89">
          <cell r="B89" t="str">
            <v>Kegiatan Pembangunan Jalan Produksi Tambak</v>
          </cell>
          <cell r="C89" t="str">
            <v>Jumlah jalan produksi tambakyang dibangun (km)</v>
          </cell>
          <cell r="D89">
            <v>0</v>
          </cell>
          <cell r="E89">
            <v>0</v>
          </cell>
          <cell r="F89">
            <v>0</v>
          </cell>
          <cell r="G89">
            <v>0</v>
          </cell>
          <cell r="H89">
            <v>0</v>
          </cell>
          <cell r="I89">
            <v>0</v>
          </cell>
          <cell r="J89">
            <v>25</v>
          </cell>
          <cell r="K89">
            <v>2203740000</v>
          </cell>
        </row>
        <row r="90">
          <cell r="B90" t="str">
            <v xml:space="preserve">Kegiatan Pembangunan Jembatan Tambak Dan Plat Duiker </v>
          </cell>
          <cell r="C90" t="str">
            <v>Jumlah jembatan tambak yangdibangun (unit)</v>
          </cell>
          <cell r="D90">
            <v>0</v>
          </cell>
          <cell r="E90">
            <v>0</v>
          </cell>
          <cell r="F90">
            <v>0</v>
          </cell>
          <cell r="G90">
            <v>0</v>
          </cell>
          <cell r="H90">
            <v>0</v>
          </cell>
          <cell r="I90">
            <v>0</v>
          </cell>
          <cell r="J90">
            <v>5</v>
          </cell>
          <cell r="K90">
            <v>1763110000</v>
          </cell>
        </row>
        <row r="91">
          <cell r="B91" t="str">
            <v>Kegiatan Pembangunan/Rehabilitasi  Sarana PrasaranaBudidaya</v>
          </cell>
          <cell r="C91" t="str">
            <v>Jumlah Balai Benih Ikan yangdirehab/dibangun (unit/paket)</v>
          </cell>
          <cell r="D91">
            <v>0</v>
          </cell>
          <cell r="E91">
            <v>0</v>
          </cell>
          <cell r="F91">
            <v>0</v>
          </cell>
          <cell r="G91">
            <v>0</v>
          </cell>
          <cell r="H91">
            <v>0</v>
          </cell>
          <cell r="I91">
            <v>0</v>
          </cell>
          <cell r="J91">
            <v>1</v>
          </cell>
          <cell r="K91">
            <v>1705889650</v>
          </cell>
        </row>
        <row r="92">
          <cell r="B92" t="str">
            <v>Program pengembangan perikanan tangkap</v>
          </cell>
          <cell r="C92" t="str">
            <v>Jumlah produksi Perikanan Tangkap (ton)</v>
          </cell>
          <cell r="D92">
            <v>8659</v>
          </cell>
          <cell r="E92">
            <v>0</v>
          </cell>
          <cell r="F92">
            <v>8702300</v>
          </cell>
          <cell r="G92">
            <v>7416554300</v>
          </cell>
          <cell r="H92">
            <v>0</v>
          </cell>
          <cell r="I92">
            <v>0</v>
          </cell>
          <cell r="J92">
            <v>8745.59</v>
          </cell>
          <cell r="K92">
            <v>11289630650</v>
          </cell>
        </row>
        <row r="93">
          <cell r="B93" t="str">
            <v>Kegiatan Pembangunan Tempat Pelelangan Ikan</v>
          </cell>
          <cell r="C93" t="str">
            <v>Jumlah Tambatan,TPI,fasilitaspokok dan penunjang PPI yangdibangun,direhab (Unit)</v>
          </cell>
          <cell r="D93">
            <v>0</v>
          </cell>
          <cell r="E93">
            <v>0</v>
          </cell>
          <cell r="F93">
            <v>0</v>
          </cell>
          <cell r="G93">
            <v>0</v>
          </cell>
          <cell r="H93">
            <v>0</v>
          </cell>
          <cell r="I93">
            <v>0</v>
          </cell>
          <cell r="J93">
            <v>1</v>
          </cell>
          <cell r="K93">
            <v>5468253325</v>
          </cell>
        </row>
        <row r="94">
          <cell r="B94" t="str">
            <v>Kegiatan Pegembangan Sarana Prasarana Penangkapan Ikan</v>
          </cell>
          <cell r="C94" t="str">
            <v>Jumlah Bantuan MesinKetinting/Mesin tempel yang diadakan (Unit)</v>
          </cell>
          <cell r="D94">
            <v>0</v>
          </cell>
          <cell r="E94">
            <v>0</v>
          </cell>
          <cell r="F94">
            <v>0</v>
          </cell>
          <cell r="G94">
            <v>0</v>
          </cell>
          <cell r="H94">
            <v>0</v>
          </cell>
          <cell r="I94">
            <v>0</v>
          </cell>
          <cell r="J94">
            <v>40</v>
          </cell>
          <cell r="K94">
            <v>1662219000</v>
          </cell>
        </row>
        <row r="95">
          <cell r="B95" t="str">
            <v>Kegiatan Pembangunan/Penerapan Teknologi PerikananTangkap</v>
          </cell>
          <cell r="C95" t="str">
            <v>Jumlah apartemen ikan yangdiadakan (Unit)</v>
          </cell>
          <cell r="D95">
            <v>0</v>
          </cell>
          <cell r="E95">
            <v>0</v>
          </cell>
          <cell r="F95">
            <v>0</v>
          </cell>
          <cell r="G95">
            <v>0</v>
          </cell>
          <cell r="H95">
            <v>0</v>
          </cell>
          <cell r="I95">
            <v>0</v>
          </cell>
          <cell r="J95">
            <v>2</v>
          </cell>
          <cell r="K95">
            <v>1769000000</v>
          </cell>
        </row>
        <row r="96">
          <cell r="B96" t="str">
            <v>Program Optimalisasi pengelolaan dan pemasaran produksi perikanan</v>
          </cell>
          <cell r="C96" t="str">
            <v>Jumlah produksiPengolahanikan  (ton)</v>
          </cell>
          <cell r="D96">
            <v>302.39999999999998</v>
          </cell>
          <cell r="E96">
            <v>0</v>
          </cell>
          <cell r="F96">
            <v>303750</v>
          </cell>
          <cell r="G96">
            <v>1482852500</v>
          </cell>
          <cell r="H96">
            <v>0</v>
          </cell>
          <cell r="I96">
            <v>0</v>
          </cell>
          <cell r="J96">
            <v>305.27</v>
          </cell>
          <cell r="K96">
            <v>1919115000</v>
          </cell>
        </row>
        <row r="97">
          <cell r="B97" t="str">
            <v>Kegiatan Optimalisasi Pengelolaan Dan Pemasaran HasilPerikanan</v>
          </cell>
          <cell r="C97" t="str">
            <v>Jumlah Sarana prasarana pokokdan Pendukung Industri perikanan yang dibangun/direhab/diadakan (Unit)</v>
          </cell>
          <cell r="D97">
            <v>0</v>
          </cell>
          <cell r="E97">
            <v>0</v>
          </cell>
          <cell r="F97">
            <v>0</v>
          </cell>
          <cell r="G97">
            <v>0</v>
          </cell>
          <cell r="H97">
            <v>0</v>
          </cell>
          <cell r="I97">
            <v>0</v>
          </cell>
          <cell r="J97">
            <v>20</v>
          </cell>
          <cell r="K97">
            <v>1426630000</v>
          </cell>
        </row>
        <row r="98">
          <cell r="B98" t="str">
            <v>DPMPTSP</v>
          </cell>
          <cell r="C98">
            <v>0</v>
          </cell>
          <cell r="D98">
            <v>0</v>
          </cell>
          <cell r="E98">
            <v>0</v>
          </cell>
          <cell r="F98">
            <v>0</v>
          </cell>
          <cell r="G98">
            <v>0</v>
          </cell>
          <cell r="H98">
            <v>0</v>
          </cell>
          <cell r="I98">
            <v>0</v>
          </cell>
          <cell r="J98">
            <v>0</v>
          </cell>
          <cell r="K98">
            <v>0</v>
          </cell>
        </row>
        <row r="99">
          <cell r="B99" t="str">
            <v>Program Peningkatan Promosi dan Kerjasama Investasi</v>
          </cell>
          <cell r="C99" t="str">
            <v>- persentase jumlah promosi yang dilaksanakan- Nilai investasi PMA $ dan PMDN Rp.</v>
          </cell>
          <cell r="D99" t="str">
            <v>0</v>
          </cell>
          <cell r="E99">
            <v>0</v>
          </cell>
          <cell r="F99" t="str">
            <v>0</v>
          </cell>
          <cell r="G99">
            <v>334386400</v>
          </cell>
          <cell r="H99">
            <v>0</v>
          </cell>
          <cell r="I99">
            <v>0</v>
          </cell>
          <cell r="J99">
            <v>0</v>
          </cell>
          <cell r="K99">
            <v>543029000</v>
          </cell>
        </row>
        <row r="100">
          <cell r="B100" t="str">
            <v>Kegiatan Penyelenggaraan Pameran Investasi</v>
          </cell>
          <cell r="C100" t="str">
            <v>Jumlah keikutsertaan pameraninvestasi tingkat propinsiregional dan nasional</v>
          </cell>
          <cell r="D100">
            <v>0</v>
          </cell>
          <cell r="E100">
            <v>0</v>
          </cell>
          <cell r="F100">
            <v>0</v>
          </cell>
          <cell r="G100">
            <v>0</v>
          </cell>
          <cell r="H100">
            <v>0</v>
          </cell>
          <cell r="I100">
            <v>0</v>
          </cell>
          <cell r="J100">
            <v>0</v>
          </cell>
          <cell r="K100">
            <v>331030000</v>
          </cell>
        </row>
        <row r="101">
          <cell r="B101" t="str">
            <v>Program Peningkatan Iklim Investasi dan Realisasi Investasi</v>
          </cell>
          <cell r="C101" t="str">
            <v>Jumlah minat dan rencana investasi (investor)</v>
          </cell>
          <cell r="D101">
            <v>25</v>
          </cell>
          <cell r="E101">
            <v>0</v>
          </cell>
          <cell r="F101">
            <v>30</v>
          </cell>
          <cell r="G101">
            <v>91747600</v>
          </cell>
          <cell r="H101">
            <v>0</v>
          </cell>
          <cell r="I101">
            <v>0</v>
          </cell>
          <cell r="J101">
            <v>0</v>
          </cell>
          <cell r="K101">
            <v>237077000</v>
          </cell>
        </row>
        <row r="102">
          <cell r="B102" t="str">
            <v>Memfasilitasi Dan Koordinasi Kerjasama Di Bidang Investasi</v>
          </cell>
          <cell r="C102" t="str">
            <v>Jumlah UMKM perusahaan yangdifasilitasi</v>
          </cell>
          <cell r="D102">
            <v>0</v>
          </cell>
          <cell r="E102">
            <v>0</v>
          </cell>
          <cell r="F102">
            <v>0</v>
          </cell>
          <cell r="G102">
            <v>0</v>
          </cell>
          <cell r="H102">
            <v>0</v>
          </cell>
          <cell r="I102">
            <v>0</v>
          </cell>
          <cell r="J102">
            <v>0</v>
          </cell>
          <cell r="K102">
            <v>73879000</v>
          </cell>
        </row>
        <row r="103">
          <cell r="B103" t="str">
            <v>Penyusunan Cetak Biru (Master Plan) Pengembangan Penanaman Modal</v>
          </cell>
          <cell r="C103" t="str">
            <v>Database bidang penanamanmodal</v>
          </cell>
          <cell r="D103">
            <v>0</v>
          </cell>
          <cell r="E103">
            <v>0</v>
          </cell>
          <cell r="F103">
            <v>0</v>
          </cell>
          <cell r="G103">
            <v>0</v>
          </cell>
          <cell r="H103">
            <v>0</v>
          </cell>
          <cell r="I103">
            <v>0</v>
          </cell>
          <cell r="J103">
            <v>0</v>
          </cell>
          <cell r="K103">
            <v>84596000</v>
          </cell>
        </row>
        <row r="104">
          <cell r="B104" t="str">
            <v>Program Pengawasan dan Pengendalian PM dan PTSP</v>
          </cell>
          <cell r="C104" t="str">
            <v>persentase PMA dan PMDN yang dibina</v>
          </cell>
          <cell r="D104" t="str">
            <v>0</v>
          </cell>
          <cell r="E104">
            <v>0</v>
          </cell>
          <cell r="F104" t="str">
            <v>0</v>
          </cell>
          <cell r="G104">
            <v>0</v>
          </cell>
          <cell r="H104">
            <v>0</v>
          </cell>
          <cell r="I104">
            <v>0</v>
          </cell>
          <cell r="J104">
            <v>0</v>
          </cell>
          <cell r="K104">
            <v>0</v>
          </cell>
        </row>
      </sheetData>
      <sheetData sheetId="8">
        <row r="3">
          <cell r="B3" t="str">
            <v>DINAS PENDIDIKAN</v>
          </cell>
          <cell r="C3">
            <v>0</v>
          </cell>
          <cell r="D3">
            <v>0</v>
          </cell>
          <cell r="E3">
            <v>0</v>
          </cell>
          <cell r="F3">
            <v>0</v>
          </cell>
          <cell r="G3">
            <v>0</v>
          </cell>
          <cell r="H3">
            <v>0</v>
          </cell>
          <cell r="I3">
            <v>0</v>
          </cell>
          <cell r="J3" t="str">
            <v>Target</v>
          </cell>
          <cell r="K3" t="str">
            <v>Anggaran</v>
          </cell>
          <cell r="L3" t="str">
            <v>Target</v>
          </cell>
          <cell r="M3" t="str">
            <v>Anggaran</v>
          </cell>
        </row>
        <row r="4">
          <cell r="B4" t="str">
            <v>Program Pendidikan Anak Usia Dini</v>
          </cell>
          <cell r="C4" t="str">
            <v>APK PAUD formal dan NonFormal</v>
          </cell>
          <cell r="D4">
            <v>0</v>
          </cell>
          <cell r="E4">
            <v>0</v>
          </cell>
          <cell r="F4">
            <v>0.44</v>
          </cell>
          <cell r="G4">
            <v>22097497500</v>
          </cell>
          <cell r="H4">
            <v>0.49</v>
          </cell>
          <cell r="I4">
            <v>14843297500</v>
          </cell>
          <cell r="J4">
            <v>0.49</v>
          </cell>
          <cell r="K4">
            <v>3575607600</v>
          </cell>
          <cell r="L4">
            <v>0.54</v>
          </cell>
          <cell r="M4">
            <v>19481839625</v>
          </cell>
        </row>
        <row r="5">
          <cell r="B5" t="str">
            <v xml:space="preserve">Kegiatan Penambahan Ruang Kelas Sekolah </v>
          </cell>
          <cell r="C5" t="str">
            <v>Jumlah RKB yang dibangun</v>
          </cell>
          <cell r="D5">
            <v>0</v>
          </cell>
          <cell r="E5">
            <v>0</v>
          </cell>
          <cell r="F5">
            <v>0</v>
          </cell>
          <cell r="G5">
            <v>0</v>
          </cell>
          <cell r="H5">
            <v>1</v>
          </cell>
          <cell r="I5">
            <v>150000000</v>
          </cell>
          <cell r="J5">
            <v>8</v>
          </cell>
          <cell r="K5">
            <v>1667125000</v>
          </cell>
          <cell r="L5">
            <v>1</v>
          </cell>
          <cell r="M5">
            <v>259600000</v>
          </cell>
        </row>
        <row r="6">
          <cell r="B6" t="str">
            <v>Kegiatan Penyelenggaraan Pendidikan Anak Usia Dini</v>
          </cell>
          <cell r="C6" t="str">
            <v>Jumlah TK yang mendapatkanpelayanan PAUD</v>
          </cell>
          <cell r="D6">
            <v>0</v>
          </cell>
          <cell r="E6">
            <v>0</v>
          </cell>
          <cell r="F6">
            <v>170</v>
          </cell>
          <cell r="G6">
            <v>2643777500</v>
          </cell>
          <cell r="H6">
            <v>170</v>
          </cell>
          <cell r="I6">
            <v>2643777500</v>
          </cell>
          <cell r="J6">
            <v>11</v>
          </cell>
          <cell r="K6">
            <v>607875000</v>
          </cell>
          <cell r="L6">
            <v>170</v>
          </cell>
          <cell r="M6">
            <v>2643777500</v>
          </cell>
        </row>
        <row r="7">
          <cell r="B7" t="str">
            <v xml:space="preserve">Kegiatan Pembangunan Pagar Sekolah </v>
          </cell>
          <cell r="C7" t="str">
            <v>Pagar sekolah yang dibangun</v>
          </cell>
          <cell r="D7">
            <v>0</v>
          </cell>
          <cell r="E7">
            <v>0</v>
          </cell>
          <cell r="F7">
            <v>100</v>
          </cell>
          <cell r="G7">
            <v>18750000000</v>
          </cell>
          <cell r="H7">
            <v>50</v>
          </cell>
          <cell r="I7">
            <v>9375000000</v>
          </cell>
          <cell r="J7">
            <v>0</v>
          </cell>
          <cell r="K7">
            <v>19866600</v>
          </cell>
          <cell r="L7">
            <v>75</v>
          </cell>
          <cell r="M7">
            <v>14062500000</v>
          </cell>
        </row>
        <row r="8">
          <cell r="B8" t="str">
            <v>Program Wajib Belajar Pendidikan Dasar Sembilan Tahun</v>
          </cell>
          <cell r="C8" t="str">
            <v>AK SD</v>
          </cell>
          <cell r="D8">
            <v>80</v>
          </cell>
          <cell r="E8">
            <v>0</v>
          </cell>
          <cell r="F8">
            <v>99.34</v>
          </cell>
          <cell r="G8">
            <v>55852756420</v>
          </cell>
          <cell r="H8">
            <v>99.44</v>
          </cell>
          <cell r="I8">
            <v>84451496662</v>
          </cell>
          <cell r="J8">
            <v>99.44</v>
          </cell>
          <cell r="K8">
            <v>96542666148</v>
          </cell>
          <cell r="L8">
            <v>99.54</v>
          </cell>
          <cell r="M8">
            <v>145808671869.72</v>
          </cell>
        </row>
        <row r="9">
          <cell r="B9">
            <v>0</v>
          </cell>
          <cell r="C9" t="str">
            <v>AK SMP</v>
          </cell>
          <cell r="D9">
            <v>20</v>
          </cell>
          <cell r="E9">
            <v>0</v>
          </cell>
          <cell r="F9">
            <v>98.7</v>
          </cell>
          <cell r="G9">
            <v>0</v>
          </cell>
          <cell r="H9">
            <v>98.87</v>
          </cell>
          <cell r="I9">
            <v>0</v>
          </cell>
          <cell r="J9">
            <v>98.87</v>
          </cell>
          <cell r="K9">
            <v>0</v>
          </cell>
          <cell r="L9">
            <v>99.05</v>
          </cell>
          <cell r="M9">
            <v>0</v>
          </cell>
        </row>
        <row r="10">
          <cell r="B10">
            <v>0</v>
          </cell>
          <cell r="C10" t="str">
            <v>AM SD</v>
          </cell>
          <cell r="D10">
            <v>122</v>
          </cell>
          <cell r="E10">
            <v>0</v>
          </cell>
          <cell r="F10">
            <v>89.96</v>
          </cell>
          <cell r="G10">
            <v>0</v>
          </cell>
          <cell r="H10">
            <v>90.22</v>
          </cell>
          <cell r="I10">
            <v>0</v>
          </cell>
          <cell r="J10">
            <v>90.22</v>
          </cell>
          <cell r="K10">
            <v>0</v>
          </cell>
          <cell r="L10">
            <v>90.06</v>
          </cell>
          <cell r="M10">
            <v>0</v>
          </cell>
        </row>
        <row r="11">
          <cell r="B11">
            <v>0</v>
          </cell>
          <cell r="C11" t="str">
            <v>AM SMP</v>
          </cell>
          <cell r="D11">
            <v>51.98</v>
          </cell>
          <cell r="E11">
            <v>0</v>
          </cell>
          <cell r="F11">
            <v>93.16</v>
          </cell>
          <cell r="G11">
            <v>0</v>
          </cell>
          <cell r="H11">
            <v>93.54</v>
          </cell>
          <cell r="I11">
            <v>0</v>
          </cell>
          <cell r="J11">
            <v>93.54</v>
          </cell>
          <cell r="K11">
            <v>0</v>
          </cell>
          <cell r="L11">
            <v>95.68</v>
          </cell>
          <cell r="M11">
            <v>0</v>
          </cell>
        </row>
        <row r="12">
          <cell r="B12">
            <v>0</v>
          </cell>
          <cell r="C12" t="str">
            <v>APK SD</v>
          </cell>
          <cell r="D12">
            <v>50</v>
          </cell>
          <cell r="E12">
            <v>0</v>
          </cell>
          <cell r="F12">
            <v>108.3</v>
          </cell>
          <cell r="G12">
            <v>0</v>
          </cell>
          <cell r="H12">
            <v>108.6</v>
          </cell>
          <cell r="I12">
            <v>0</v>
          </cell>
          <cell r="J12">
            <v>108.6</v>
          </cell>
          <cell r="K12">
            <v>0</v>
          </cell>
          <cell r="L12">
            <v>108.9</v>
          </cell>
          <cell r="M12">
            <v>0</v>
          </cell>
        </row>
        <row r="13">
          <cell r="B13">
            <v>0</v>
          </cell>
          <cell r="C13" t="str">
            <v>APK SMP</v>
          </cell>
          <cell r="D13">
            <v>50</v>
          </cell>
          <cell r="E13">
            <v>0</v>
          </cell>
          <cell r="F13">
            <v>103.02</v>
          </cell>
          <cell r="G13">
            <v>0</v>
          </cell>
          <cell r="H13">
            <v>104.03</v>
          </cell>
          <cell r="I13">
            <v>0</v>
          </cell>
          <cell r="J13">
            <v>104.03</v>
          </cell>
          <cell r="K13">
            <v>0</v>
          </cell>
          <cell r="L13">
            <v>105.04</v>
          </cell>
          <cell r="M13">
            <v>0</v>
          </cell>
        </row>
        <row r="14">
          <cell r="B14">
            <v>0</v>
          </cell>
          <cell r="C14" t="str">
            <v>APM SD</v>
          </cell>
          <cell r="D14">
            <v>41.85</v>
          </cell>
          <cell r="E14">
            <v>0</v>
          </cell>
          <cell r="F14">
            <v>99.03</v>
          </cell>
          <cell r="G14">
            <v>0</v>
          </cell>
          <cell r="H14">
            <v>99.1</v>
          </cell>
          <cell r="I14">
            <v>0</v>
          </cell>
          <cell r="J14">
            <v>99.1</v>
          </cell>
          <cell r="K14">
            <v>0</v>
          </cell>
          <cell r="L14">
            <v>99.2</v>
          </cell>
          <cell r="M14">
            <v>0</v>
          </cell>
        </row>
        <row r="15">
          <cell r="B15">
            <v>0</v>
          </cell>
          <cell r="C15" t="str">
            <v>APM SMP</v>
          </cell>
          <cell r="D15">
            <v>70</v>
          </cell>
          <cell r="E15">
            <v>0</v>
          </cell>
          <cell r="F15">
            <v>80.959999999999994</v>
          </cell>
          <cell r="G15">
            <v>0</v>
          </cell>
          <cell r="H15">
            <v>81.34</v>
          </cell>
          <cell r="I15">
            <v>0</v>
          </cell>
          <cell r="J15">
            <v>81.34</v>
          </cell>
          <cell r="K15">
            <v>0</v>
          </cell>
          <cell r="L15">
            <v>81.510000000000005</v>
          </cell>
          <cell r="M15">
            <v>0</v>
          </cell>
        </row>
        <row r="16">
          <cell r="B16">
            <v>0</v>
          </cell>
          <cell r="C16" t="str">
            <v>APS 7-12 thn</v>
          </cell>
          <cell r="D16">
            <v>0</v>
          </cell>
          <cell r="E16">
            <v>0</v>
          </cell>
          <cell r="F16">
            <v>95.76</v>
          </cell>
          <cell r="G16">
            <v>0</v>
          </cell>
          <cell r="H16">
            <v>95.22</v>
          </cell>
          <cell r="I16">
            <v>0</v>
          </cell>
          <cell r="J16">
            <v>95.22</v>
          </cell>
          <cell r="K16">
            <v>0</v>
          </cell>
          <cell r="L16">
            <v>95.67</v>
          </cell>
          <cell r="M16">
            <v>0</v>
          </cell>
        </row>
        <row r="17">
          <cell r="B17">
            <v>0</v>
          </cell>
          <cell r="C17" t="str">
            <v>APS 13-15 thn</v>
          </cell>
          <cell r="D17">
            <v>0</v>
          </cell>
          <cell r="E17">
            <v>0</v>
          </cell>
          <cell r="F17">
            <v>96.41</v>
          </cell>
          <cell r="G17">
            <v>0</v>
          </cell>
          <cell r="H17">
            <v>96.44</v>
          </cell>
          <cell r="I17">
            <v>0</v>
          </cell>
          <cell r="J17">
            <v>96.44</v>
          </cell>
          <cell r="K17">
            <v>0</v>
          </cell>
          <cell r="L17">
            <v>96.46</v>
          </cell>
          <cell r="M17">
            <v>0</v>
          </cell>
        </row>
        <row r="18">
          <cell r="B18">
            <v>0</v>
          </cell>
          <cell r="C18" t="str">
            <v>APtS SD</v>
          </cell>
          <cell r="D18">
            <v>0</v>
          </cell>
          <cell r="E18">
            <v>0</v>
          </cell>
          <cell r="F18">
            <v>0.25</v>
          </cell>
          <cell r="G18">
            <v>0</v>
          </cell>
          <cell r="H18">
            <v>0.23</v>
          </cell>
          <cell r="I18">
            <v>0</v>
          </cell>
          <cell r="J18">
            <v>0.23</v>
          </cell>
          <cell r="K18">
            <v>0</v>
          </cell>
          <cell r="L18">
            <v>0.21</v>
          </cell>
          <cell r="M18">
            <v>0</v>
          </cell>
        </row>
        <row r="19">
          <cell r="B19">
            <v>0</v>
          </cell>
          <cell r="C19" t="str">
            <v>APtS SMP</v>
          </cell>
          <cell r="D19">
            <v>0</v>
          </cell>
          <cell r="E19">
            <v>0</v>
          </cell>
          <cell r="F19">
            <v>0.44</v>
          </cell>
          <cell r="G19">
            <v>0</v>
          </cell>
          <cell r="H19">
            <v>0.39</v>
          </cell>
          <cell r="I19">
            <v>0</v>
          </cell>
          <cell r="J19">
            <v>0.39</v>
          </cell>
          <cell r="K19">
            <v>0</v>
          </cell>
          <cell r="L19">
            <v>0.35</v>
          </cell>
          <cell r="M19">
            <v>0</v>
          </cell>
        </row>
        <row r="20">
          <cell r="B20" t="str">
            <v xml:space="preserve">Kegiatan Penambahan Ruang Kelas Sekolah </v>
          </cell>
          <cell r="C20" t="str">
            <v>Jumlah RKB SD yang dibangun</v>
          </cell>
          <cell r="D20">
            <v>0</v>
          </cell>
          <cell r="E20">
            <v>0</v>
          </cell>
          <cell r="F20">
            <v>20</v>
          </cell>
          <cell r="G20">
            <v>3340000000</v>
          </cell>
          <cell r="H20">
            <v>23</v>
          </cell>
          <cell r="I20">
            <v>3841000000</v>
          </cell>
          <cell r="J20">
            <v>51</v>
          </cell>
          <cell r="K20">
            <v>15167388269</v>
          </cell>
          <cell r="L20">
            <v>28</v>
          </cell>
          <cell r="M20">
            <v>7278040000</v>
          </cell>
        </row>
        <row r="21">
          <cell r="B21">
            <v>0</v>
          </cell>
          <cell r="C21" t="str">
            <v>Jumlah RKB SMP yang dibangun</v>
          </cell>
          <cell r="D21">
            <v>0</v>
          </cell>
          <cell r="E21">
            <v>0</v>
          </cell>
          <cell r="F21">
            <v>12</v>
          </cell>
          <cell r="G21">
            <v>2004000000</v>
          </cell>
          <cell r="H21">
            <v>12</v>
          </cell>
          <cell r="I21">
            <v>2004000000</v>
          </cell>
          <cell r="J21">
            <v>22</v>
          </cell>
          <cell r="K21">
            <v>0</v>
          </cell>
          <cell r="L21">
            <v>12</v>
          </cell>
          <cell r="M21">
            <v>0</v>
          </cell>
        </row>
        <row r="22">
          <cell r="B22" t="str">
            <v>Kegiatan Penyediaan Bantuan Operasional Sekolah (Bos) Jenjang SD/MI/SDLB Dan SMP/MTS Serta Pesantren Salafiyah Dan Satuan Pendidikan NonIslam Setara SD Dan SMP</v>
          </cell>
          <cell r="C22" t="str">
            <v>Jumlah sekolah penerima dana BOS</v>
          </cell>
          <cell r="D22">
            <v>0</v>
          </cell>
          <cell r="E22">
            <v>0</v>
          </cell>
          <cell r="F22">
            <v>0</v>
          </cell>
          <cell r="G22">
            <v>0</v>
          </cell>
          <cell r="H22">
            <v>0</v>
          </cell>
          <cell r="I22">
            <v>0</v>
          </cell>
          <cell r="J22">
            <v>0</v>
          </cell>
          <cell r="K22">
            <v>36436064000</v>
          </cell>
          <cell r="L22">
            <v>0</v>
          </cell>
          <cell r="M22">
            <v>37395800000</v>
          </cell>
        </row>
        <row r="23">
          <cell r="B23" t="str">
            <v>Kegiatan Pembangunan Pagar Sekolah</v>
          </cell>
          <cell r="C23" t="str">
            <v>Kegiatan Panjang  pagar SD yang dibangun</v>
          </cell>
          <cell r="D23">
            <v>0</v>
          </cell>
          <cell r="E23">
            <v>0</v>
          </cell>
          <cell r="F23">
            <v>3000</v>
          </cell>
          <cell r="G23">
            <v>3900000000</v>
          </cell>
          <cell r="H23">
            <v>3000</v>
          </cell>
          <cell r="I23">
            <v>3900000000</v>
          </cell>
          <cell r="J23">
            <v>3000</v>
          </cell>
          <cell r="K23">
            <v>6169343669</v>
          </cell>
          <cell r="L23">
            <v>4500</v>
          </cell>
          <cell r="M23">
            <v>9582248000</v>
          </cell>
        </row>
        <row r="24">
          <cell r="B24">
            <v>0</v>
          </cell>
          <cell r="C24" t="str">
            <v>Kegiatan Panjang  pagar SMP yang dibangun</v>
          </cell>
          <cell r="D24">
            <v>0</v>
          </cell>
          <cell r="E24">
            <v>0</v>
          </cell>
          <cell r="F24">
            <v>0</v>
          </cell>
          <cell r="G24">
            <v>0</v>
          </cell>
          <cell r="H24">
            <v>0</v>
          </cell>
          <cell r="I24">
            <v>0</v>
          </cell>
          <cell r="J24">
            <v>1000</v>
          </cell>
          <cell r="K24">
            <v>0</v>
          </cell>
          <cell r="L24">
            <v>1000</v>
          </cell>
          <cell r="M24">
            <v>2132498000</v>
          </cell>
        </row>
        <row r="25">
          <cell r="B25" t="str">
            <v>Kegiatan Pelayanan Pendidikan Gratis</v>
          </cell>
          <cell r="C25" t="str">
            <v>- Jumlah sekolah yang menerimaDana Operasional PendidikanGratis SD sederajat- Jumlah sekolah yang menerima DanaOperasional Pendidikan Gratis sMP</v>
          </cell>
          <cell r="D25">
            <v>0</v>
          </cell>
          <cell r="E25">
            <v>0</v>
          </cell>
          <cell r="F25">
            <v>247</v>
          </cell>
          <cell r="G25">
            <v>17048434000</v>
          </cell>
          <cell r="H25">
            <v>247</v>
          </cell>
          <cell r="I25">
            <v>18048434000</v>
          </cell>
          <cell r="J25">
            <v>211</v>
          </cell>
          <cell r="K25">
            <v>10598605800</v>
          </cell>
          <cell r="L25">
            <v>211</v>
          </cell>
          <cell r="M25">
            <v>14664204000</v>
          </cell>
        </row>
        <row r="26">
          <cell r="B26" t="str">
            <v>Program Pendidikan Non Formal</v>
          </cell>
          <cell r="C26" t="str">
            <v>ANGKA MELEK HURUF</v>
          </cell>
          <cell r="D26">
            <v>0</v>
          </cell>
          <cell r="E26">
            <v>0</v>
          </cell>
          <cell r="F26">
            <v>97.24</v>
          </cell>
          <cell r="G26">
            <v>317025000</v>
          </cell>
          <cell r="H26">
            <v>97.33</v>
          </cell>
          <cell r="I26">
            <v>309825000</v>
          </cell>
          <cell r="J26">
            <v>97.33</v>
          </cell>
          <cell r="K26">
            <v>861962500</v>
          </cell>
          <cell r="L26">
            <v>97.42</v>
          </cell>
          <cell r="M26">
            <v>1006002500</v>
          </cell>
        </row>
        <row r="27">
          <cell r="B27" t="str">
            <v>Kegiatan Pemberian Bantuan Operasional Pendidikan NonFormal</v>
          </cell>
          <cell r="C27" t="str">
            <v>Jumlah waraga belajar kejar pakat A,B dan C</v>
          </cell>
          <cell r="D27">
            <v>0</v>
          </cell>
          <cell r="E27">
            <v>0</v>
          </cell>
          <cell r="F27" t="str">
            <v>n/a</v>
          </cell>
          <cell r="G27" t="str">
            <v>n/a</v>
          </cell>
          <cell r="H27" t="str">
            <v>n/a</v>
          </cell>
          <cell r="I27" t="str">
            <v>n/a</v>
          </cell>
          <cell r="J27" t="str">
            <v>Paket A=40 org,Pakt B 100 org,Paket C 125 org</v>
          </cell>
          <cell r="K27">
            <v>395500000</v>
          </cell>
          <cell r="L27" t="str">
            <v>Paket A=30 org,Pakt B 100 org,Paket C 200 org</v>
          </cell>
          <cell r="M27">
            <v>510000000</v>
          </cell>
        </row>
        <row r="28">
          <cell r="B28" t="str">
            <v>Kegiatan Pelaksanaan Ujian Sekolah dan Ujian Nasional Kesetaraan</v>
          </cell>
          <cell r="C28" t="str">
            <v>Jumlah peserta ujian kesetaraan</v>
          </cell>
          <cell r="D28">
            <v>0</v>
          </cell>
          <cell r="E28">
            <v>0</v>
          </cell>
          <cell r="F28" t="str">
            <v>n/a</v>
          </cell>
          <cell r="G28" t="str">
            <v>n/a</v>
          </cell>
          <cell r="H28" t="str">
            <v>n/a</v>
          </cell>
          <cell r="I28" t="str">
            <v>n/a</v>
          </cell>
          <cell r="J28">
            <v>225</v>
          </cell>
          <cell r="K28">
            <v>197902500</v>
          </cell>
          <cell r="L28">
            <v>0</v>
          </cell>
          <cell r="M28">
            <v>0</v>
          </cell>
        </row>
        <row r="29">
          <cell r="B29" t="str">
            <v>Program Peningkatan Mutu Pendidik dan Tenaga Kependidikan</v>
          </cell>
          <cell r="C29" t="str">
            <v>Persentase Peningkatan mutu guru mata pelajaran (%)</v>
          </cell>
          <cell r="D29">
            <v>0</v>
          </cell>
          <cell r="E29">
            <v>0</v>
          </cell>
          <cell r="F29">
            <v>0</v>
          </cell>
          <cell r="G29">
            <v>1713803000</v>
          </cell>
          <cell r="H29">
            <v>0</v>
          </cell>
          <cell r="I29">
            <v>1732834100</v>
          </cell>
          <cell r="J29">
            <v>0</v>
          </cell>
          <cell r="K29">
            <v>751749000</v>
          </cell>
          <cell r="L29">
            <v>0</v>
          </cell>
          <cell r="M29">
            <v>1957173310</v>
          </cell>
        </row>
        <row r="30">
          <cell r="B30">
            <v>0</v>
          </cell>
          <cell r="C30" t="str">
            <v>Guru bersertifikat</v>
          </cell>
          <cell r="D30">
            <v>0</v>
          </cell>
          <cell r="E30">
            <v>0</v>
          </cell>
          <cell r="F30">
            <v>0.62</v>
          </cell>
          <cell r="G30">
            <v>0</v>
          </cell>
          <cell r="H30">
            <v>0.73</v>
          </cell>
          <cell r="I30">
            <v>0</v>
          </cell>
          <cell r="J30">
            <v>0.73</v>
          </cell>
          <cell r="K30">
            <v>0</v>
          </cell>
          <cell r="L30">
            <v>0.87</v>
          </cell>
          <cell r="M30">
            <v>0</v>
          </cell>
        </row>
        <row r="31">
          <cell r="B31">
            <v>0</v>
          </cell>
          <cell r="C31" t="str">
            <v>Guru berkualifikasi S-1/D-IV</v>
          </cell>
          <cell r="D31">
            <v>0</v>
          </cell>
          <cell r="E31">
            <v>0</v>
          </cell>
          <cell r="F31">
            <v>0.86</v>
          </cell>
          <cell r="G31">
            <v>0</v>
          </cell>
          <cell r="H31">
            <v>0.89</v>
          </cell>
          <cell r="I31">
            <v>0</v>
          </cell>
          <cell r="J31">
            <v>0.89</v>
          </cell>
          <cell r="K31">
            <v>0</v>
          </cell>
          <cell r="L31">
            <v>0.92</v>
          </cell>
          <cell r="M31">
            <v>0</v>
          </cell>
        </row>
        <row r="32">
          <cell r="B32">
            <v>0</v>
          </cell>
          <cell r="C32" t="str">
            <v>Rasio guru:murid SD</v>
          </cell>
          <cell r="D32">
            <v>0</v>
          </cell>
          <cell r="E32">
            <v>0</v>
          </cell>
          <cell r="F32">
            <v>32</v>
          </cell>
          <cell r="G32">
            <v>0</v>
          </cell>
          <cell r="H32">
            <v>32</v>
          </cell>
          <cell r="I32">
            <v>0</v>
          </cell>
          <cell r="J32">
            <v>32</v>
          </cell>
          <cell r="K32">
            <v>0</v>
          </cell>
          <cell r="L32">
            <v>32</v>
          </cell>
          <cell r="M32">
            <v>0</v>
          </cell>
        </row>
        <row r="33">
          <cell r="B33">
            <v>0</v>
          </cell>
          <cell r="C33" t="str">
            <v>Rasio guru:murid SMP</v>
          </cell>
          <cell r="D33">
            <v>0</v>
          </cell>
          <cell r="E33">
            <v>0</v>
          </cell>
          <cell r="F33">
            <v>36</v>
          </cell>
          <cell r="G33">
            <v>0</v>
          </cell>
          <cell r="H33">
            <v>36</v>
          </cell>
          <cell r="I33">
            <v>0</v>
          </cell>
          <cell r="J33">
            <v>36</v>
          </cell>
          <cell r="K33">
            <v>0</v>
          </cell>
          <cell r="L33">
            <v>36</v>
          </cell>
          <cell r="M33">
            <v>0</v>
          </cell>
        </row>
        <row r="34">
          <cell r="B34" t="str">
            <v>Kegiatan Pelaksanaan Sertifikasi Pendidik</v>
          </cell>
          <cell r="C34" t="str">
            <v>Jumlah peserta sosialisasi</v>
          </cell>
          <cell r="D34">
            <v>0</v>
          </cell>
          <cell r="E34">
            <v>0</v>
          </cell>
          <cell r="F34">
            <v>200</v>
          </cell>
          <cell r="G34">
            <v>150000000</v>
          </cell>
          <cell r="H34">
            <v>200</v>
          </cell>
          <cell r="I34">
            <v>150000000</v>
          </cell>
          <cell r="J34">
            <v>206</v>
          </cell>
          <cell r="K34">
            <v>90370000</v>
          </cell>
          <cell r="L34">
            <v>200</v>
          </cell>
          <cell r="M34">
            <v>174005000</v>
          </cell>
        </row>
        <row r="35">
          <cell r="B35" t="str">
            <v>Kegiatan Pembinaan kelompok kerja guru</v>
          </cell>
          <cell r="C35" t="str">
            <v>Jumlah guru pemandu tiap mata pelajaran</v>
          </cell>
          <cell r="D35">
            <v>0</v>
          </cell>
          <cell r="E35">
            <v>0</v>
          </cell>
          <cell r="F35">
            <v>1685</v>
          </cell>
          <cell r="G35">
            <v>50000000</v>
          </cell>
          <cell r="H35">
            <v>1685</v>
          </cell>
          <cell r="I35">
            <v>50000000</v>
          </cell>
          <cell r="J35">
            <v>362</v>
          </cell>
          <cell r="K35">
            <v>132548000</v>
          </cell>
          <cell r="L35">
            <v>348</v>
          </cell>
          <cell r="M35">
            <v>200000000</v>
          </cell>
        </row>
        <row r="36">
          <cell r="B36">
            <v>0</v>
          </cell>
          <cell r="C36">
            <v>0</v>
          </cell>
          <cell r="D36">
            <v>0</v>
          </cell>
          <cell r="E36">
            <v>0</v>
          </cell>
          <cell r="F36">
            <v>0</v>
          </cell>
          <cell r="G36">
            <v>0</v>
          </cell>
          <cell r="H36">
            <v>0</v>
          </cell>
          <cell r="I36">
            <v>0</v>
          </cell>
          <cell r="J36">
            <v>362</v>
          </cell>
          <cell r="K36">
            <v>132498000</v>
          </cell>
          <cell r="L36">
            <v>0</v>
          </cell>
          <cell r="M36">
            <v>0</v>
          </cell>
        </row>
        <row r="37">
          <cell r="B37" t="str">
            <v>Pengembangan Sistem Penghargaan Dan Perlindungan Terhadap Profesi Pendidik</v>
          </cell>
          <cell r="C37" t="str">
            <v>Jumlah guru mengikuti lomba guru berprestasi</v>
          </cell>
          <cell r="D37">
            <v>0</v>
          </cell>
          <cell r="E37">
            <v>0</v>
          </cell>
          <cell r="F37">
            <v>94</v>
          </cell>
          <cell r="G37">
            <v>103884000</v>
          </cell>
          <cell r="H37">
            <v>94</v>
          </cell>
          <cell r="I37">
            <v>114272400</v>
          </cell>
          <cell r="J37">
            <v>256</v>
          </cell>
          <cell r="K37">
            <v>119637000</v>
          </cell>
          <cell r="L37">
            <v>94</v>
          </cell>
          <cell r="M37">
            <v>125699640</v>
          </cell>
        </row>
        <row r="38">
          <cell r="B38" t="str">
            <v>Pembinaan Musyawarah Guru Mata Pelajaran</v>
          </cell>
          <cell r="C38" t="str">
            <v>Jumlah guru mata pelajaran yang bermusyawarah</v>
          </cell>
          <cell r="D38">
            <v>0</v>
          </cell>
          <cell r="E38">
            <v>0</v>
          </cell>
          <cell r="F38">
            <v>512</v>
          </cell>
          <cell r="G38">
            <v>250000000</v>
          </cell>
          <cell r="H38">
            <v>512</v>
          </cell>
          <cell r="I38">
            <v>250000000</v>
          </cell>
          <cell r="J38">
            <v>585</v>
          </cell>
          <cell r="K38">
            <v>138715000</v>
          </cell>
          <cell r="L38">
            <v>512</v>
          </cell>
          <cell r="M38">
            <v>225000000</v>
          </cell>
        </row>
        <row r="39">
          <cell r="B39" t="str">
            <v>Program Manajemen Pelayanan Pendidikan</v>
          </cell>
          <cell r="C39" t="str">
            <v>Persentase angka partisipasi pendidikan tinggi</v>
          </cell>
          <cell r="D39">
            <v>0</v>
          </cell>
          <cell r="E39">
            <v>0</v>
          </cell>
          <cell r="F39">
            <v>0.2</v>
          </cell>
          <cell r="G39">
            <v>20134250000</v>
          </cell>
          <cell r="H39">
            <v>0.2</v>
          </cell>
          <cell r="I39">
            <v>22702250000</v>
          </cell>
          <cell r="J39">
            <v>0.2</v>
          </cell>
          <cell r="K39">
            <v>16324360500</v>
          </cell>
          <cell r="L39">
            <v>0.2</v>
          </cell>
          <cell r="M39">
            <v>25647050000</v>
          </cell>
        </row>
        <row r="40">
          <cell r="B40" t="str">
            <v>Kegiatan Pelaksanaan Kerjasama Secara Kelembagaan DiBidang Pendidikan</v>
          </cell>
          <cell r="C40" t="str">
            <v>Jumlah mahasiswa menerima bantuan pendidikan tinggi</v>
          </cell>
          <cell r="D40">
            <v>0</v>
          </cell>
          <cell r="E40">
            <v>0</v>
          </cell>
          <cell r="F40">
            <v>3233</v>
          </cell>
          <cell r="G40">
            <v>12932000000</v>
          </cell>
          <cell r="H40">
            <v>3875</v>
          </cell>
          <cell r="I40">
            <v>15500000000</v>
          </cell>
          <cell r="J40">
            <v>3875</v>
          </cell>
          <cell r="K40">
            <v>15678905000</v>
          </cell>
          <cell r="L40">
            <v>4490</v>
          </cell>
          <cell r="M40">
            <v>17960000000</v>
          </cell>
        </row>
        <row r="41">
          <cell r="B41" t="str">
            <v>Kegiatan Pembinaan Dewan Pendidikan</v>
          </cell>
          <cell r="C41" t="str">
            <v>Jumlah program dewan pendidikan</v>
          </cell>
          <cell r="D41">
            <v>0</v>
          </cell>
          <cell r="E41">
            <v>0</v>
          </cell>
          <cell r="F41">
            <v>3</v>
          </cell>
          <cell r="G41">
            <v>450000000</v>
          </cell>
          <cell r="H41">
            <v>3</v>
          </cell>
          <cell r="I41">
            <v>450000000</v>
          </cell>
          <cell r="J41">
            <v>1</v>
          </cell>
          <cell r="K41">
            <v>410187500</v>
          </cell>
          <cell r="L41">
            <v>1</v>
          </cell>
          <cell r="M41">
            <v>450000000</v>
          </cell>
        </row>
        <row r="42">
          <cell r="B42" t="str">
            <v>Penyediaan Jasa Guru PTT dan Guru Kontrak  (Berdasarkan UU ASN berubah nama menjadi P3K)</v>
          </cell>
          <cell r="C42" t="str">
            <v>Jumlah Guru Non PNS Upahjasa daerah terpencil dan guru agama menerima Insentif</v>
          </cell>
          <cell r="D42">
            <v>0</v>
          </cell>
          <cell r="E42">
            <v>0</v>
          </cell>
          <cell r="F42">
            <v>0</v>
          </cell>
          <cell r="G42">
            <v>0</v>
          </cell>
          <cell r="H42">
            <v>0</v>
          </cell>
          <cell r="I42">
            <v>0</v>
          </cell>
          <cell r="J42">
            <v>0</v>
          </cell>
          <cell r="K42">
            <v>0</v>
          </cell>
          <cell r="L42">
            <v>0</v>
          </cell>
          <cell r="M42">
            <v>6057650000</v>
          </cell>
        </row>
        <row r="43">
          <cell r="B43">
            <v>0</v>
          </cell>
          <cell r="C43" t="str">
            <v>Upah jasa Tenaga Kependiikan</v>
          </cell>
          <cell r="D43">
            <v>0</v>
          </cell>
          <cell r="E43">
            <v>0</v>
          </cell>
          <cell r="F43">
            <v>0</v>
          </cell>
          <cell r="G43">
            <v>0</v>
          </cell>
          <cell r="H43">
            <v>0</v>
          </cell>
          <cell r="I43">
            <v>0</v>
          </cell>
          <cell r="J43">
            <v>89</v>
          </cell>
          <cell r="K43">
            <v>0</v>
          </cell>
          <cell r="L43">
            <v>248</v>
          </cell>
          <cell r="M43">
            <v>0</v>
          </cell>
        </row>
        <row r="44">
          <cell r="B44">
            <v>0</v>
          </cell>
          <cell r="C44" t="str">
            <v>Upah jasa  guru daerah terpencil</v>
          </cell>
          <cell r="D44">
            <v>0</v>
          </cell>
          <cell r="E44">
            <v>0</v>
          </cell>
          <cell r="F44">
            <v>0</v>
          </cell>
          <cell r="G44">
            <v>0</v>
          </cell>
          <cell r="H44">
            <v>0</v>
          </cell>
          <cell r="I44">
            <v>0</v>
          </cell>
          <cell r="J44">
            <v>146</v>
          </cell>
          <cell r="K44">
            <v>0</v>
          </cell>
          <cell r="L44">
            <v>117</v>
          </cell>
          <cell r="M44">
            <v>0</v>
          </cell>
        </row>
        <row r="45">
          <cell r="B45">
            <v>0</v>
          </cell>
          <cell r="C45" t="str">
            <v>Upah jasa guru agama</v>
          </cell>
          <cell r="D45">
            <v>0</v>
          </cell>
          <cell r="E45">
            <v>0</v>
          </cell>
          <cell r="F45">
            <v>0</v>
          </cell>
          <cell r="G45">
            <v>0</v>
          </cell>
          <cell r="H45">
            <v>0</v>
          </cell>
          <cell r="I45">
            <v>0</v>
          </cell>
          <cell r="J45">
            <v>52</v>
          </cell>
          <cell r="K45">
            <v>0</v>
          </cell>
          <cell r="L45">
            <v>50</v>
          </cell>
          <cell r="M45">
            <v>0</v>
          </cell>
        </row>
        <row r="46">
          <cell r="B46">
            <v>0</v>
          </cell>
          <cell r="C46" t="str">
            <v>Honor daerah</v>
          </cell>
          <cell r="D46">
            <v>0</v>
          </cell>
          <cell r="E46">
            <v>0</v>
          </cell>
          <cell r="F46">
            <v>0</v>
          </cell>
          <cell r="G46">
            <v>0</v>
          </cell>
          <cell r="H46">
            <v>0</v>
          </cell>
          <cell r="I46">
            <v>0</v>
          </cell>
          <cell r="J46">
            <v>0</v>
          </cell>
          <cell r="K46">
            <v>0</v>
          </cell>
          <cell r="L46">
            <v>8</v>
          </cell>
          <cell r="M46">
            <v>0</v>
          </cell>
        </row>
        <row r="47">
          <cell r="B47" t="str">
            <v>DINAS KESEHATAN</v>
          </cell>
          <cell r="C47">
            <v>0</v>
          </cell>
          <cell r="D47">
            <v>0</v>
          </cell>
          <cell r="E47">
            <v>0</v>
          </cell>
          <cell r="F47">
            <v>0</v>
          </cell>
          <cell r="G47">
            <v>0</v>
          </cell>
          <cell r="H47">
            <v>0</v>
          </cell>
          <cell r="I47">
            <v>0</v>
          </cell>
          <cell r="J47">
            <v>0</v>
          </cell>
          <cell r="K47">
            <v>0</v>
          </cell>
          <cell r="L47">
            <v>0</v>
          </cell>
          <cell r="M47">
            <v>0</v>
          </cell>
        </row>
        <row r="48">
          <cell r="B48" t="str">
            <v>Program Standarisasi Pelayanan Kesehatan</v>
          </cell>
          <cell r="C48" t="str">
            <v>Peningkatan Pelayanan Standarisasi Kesehatan</v>
          </cell>
          <cell r="D48" t="str">
            <v>- 7- 50</v>
          </cell>
          <cell r="E48">
            <v>0</v>
          </cell>
          <cell r="F48">
            <v>17</v>
          </cell>
          <cell r="G48">
            <v>5964590750</v>
          </cell>
          <cell r="H48">
            <v>17</v>
          </cell>
          <cell r="I48">
            <v>6031791325</v>
          </cell>
          <cell r="J48">
            <v>0</v>
          </cell>
          <cell r="K48">
            <v>13899362040</v>
          </cell>
          <cell r="L48">
            <v>0</v>
          </cell>
          <cell r="M48">
            <v>5706663750</v>
          </cell>
        </row>
        <row r="49">
          <cell r="B49" t="str">
            <v>Kegiatan Evaluasi Dan Pengembangan Standar PelayananKesehatan</v>
          </cell>
          <cell r="C49" t="str">
            <v xml:space="preserve"> Jumlah masyarakat yang memiliki JKN</v>
          </cell>
          <cell r="D49">
            <v>0</v>
          </cell>
          <cell r="E49">
            <v>0</v>
          </cell>
          <cell r="F49">
            <v>1</v>
          </cell>
          <cell r="G49">
            <v>5000000000</v>
          </cell>
          <cell r="H49">
            <v>1</v>
          </cell>
          <cell r="I49">
            <v>5000000000</v>
          </cell>
          <cell r="J49">
            <v>1</v>
          </cell>
          <cell r="K49">
            <v>12361681540</v>
          </cell>
          <cell r="L49">
            <v>1</v>
          </cell>
          <cell r="M49">
            <v>5000000000</v>
          </cell>
        </row>
        <row r="50">
          <cell r="B50" t="str">
            <v xml:space="preserve">Kegiatan Peningkatan Kualitas Pelayanan Kesehatan </v>
          </cell>
          <cell r="C50" t="str">
            <v>Jumlah Puskesmas yang terakreditasi (PKM)</v>
          </cell>
          <cell r="D50">
            <v>0</v>
          </cell>
          <cell r="E50">
            <v>0</v>
          </cell>
          <cell r="F50">
            <v>5</v>
          </cell>
          <cell r="G50">
            <v>689590750</v>
          </cell>
          <cell r="H50">
            <v>3</v>
          </cell>
          <cell r="I50">
            <v>600000000</v>
          </cell>
          <cell r="J50">
            <v>3</v>
          </cell>
          <cell r="K50">
            <v>1274316000</v>
          </cell>
          <cell r="L50">
            <v>2</v>
          </cell>
          <cell r="M50">
            <v>400000000</v>
          </cell>
        </row>
        <row r="51">
          <cell r="B51">
            <v>0</v>
          </cell>
          <cell r="C51" t="str">
            <v>Pembinaan SP2TP (PKM)</v>
          </cell>
          <cell r="D51">
            <v>0</v>
          </cell>
          <cell r="E51">
            <v>0</v>
          </cell>
          <cell r="F51">
            <v>17</v>
          </cell>
          <cell r="G51">
            <v>20000000</v>
          </cell>
          <cell r="H51">
            <v>17</v>
          </cell>
          <cell r="I51">
            <v>15000000</v>
          </cell>
          <cell r="J51">
            <v>17</v>
          </cell>
          <cell r="K51">
            <v>0</v>
          </cell>
          <cell r="L51">
            <v>17</v>
          </cell>
          <cell r="M51">
            <v>15000000</v>
          </cell>
        </row>
        <row r="52">
          <cell r="B52">
            <v>0</v>
          </cell>
          <cell r="C52" t="str">
            <v>Pembinaan Manajemen Puskesmas (PKM)</v>
          </cell>
          <cell r="D52">
            <v>0</v>
          </cell>
          <cell r="E52">
            <v>0</v>
          </cell>
          <cell r="F52">
            <v>17</v>
          </cell>
          <cell r="G52">
            <v>12415000</v>
          </cell>
          <cell r="H52">
            <v>17</v>
          </cell>
          <cell r="I52">
            <v>14898000</v>
          </cell>
          <cell r="J52">
            <v>17</v>
          </cell>
          <cell r="K52">
            <v>0</v>
          </cell>
          <cell r="L52">
            <v>17</v>
          </cell>
          <cell r="M52">
            <v>0</v>
          </cell>
        </row>
        <row r="53">
          <cell r="B53">
            <v>0</v>
          </cell>
          <cell r="C53" t="str">
            <v>Pembinaan tenaga teladan (PKM)</v>
          </cell>
          <cell r="D53">
            <v>0</v>
          </cell>
          <cell r="E53">
            <v>0</v>
          </cell>
          <cell r="F53">
            <v>17</v>
          </cell>
          <cell r="G53">
            <v>52900375</v>
          </cell>
          <cell r="H53">
            <v>17</v>
          </cell>
          <cell r="I53">
            <v>58190412.5</v>
          </cell>
          <cell r="J53">
            <v>17</v>
          </cell>
          <cell r="K53">
            <v>0</v>
          </cell>
          <cell r="L53">
            <v>17</v>
          </cell>
          <cell r="M53">
            <v>0</v>
          </cell>
        </row>
        <row r="54">
          <cell r="B54">
            <v>0</v>
          </cell>
          <cell r="C54" t="str">
            <v>Penilaian tenaga teladan (PKM)</v>
          </cell>
          <cell r="D54">
            <v>0</v>
          </cell>
          <cell r="E54">
            <v>0</v>
          </cell>
          <cell r="F54">
            <v>17</v>
          </cell>
          <cell r="G54">
            <v>52900375</v>
          </cell>
          <cell r="H54">
            <v>17</v>
          </cell>
          <cell r="I54">
            <v>58190412.5</v>
          </cell>
          <cell r="J54">
            <v>17</v>
          </cell>
          <cell r="K54">
            <v>0</v>
          </cell>
          <cell r="L54">
            <v>17</v>
          </cell>
          <cell r="M54">
            <v>0</v>
          </cell>
        </row>
        <row r="55">
          <cell r="B55">
            <v>0</v>
          </cell>
          <cell r="C55" t="str">
            <v>Penyusunan makalah tenaga kesehatan (PKM)</v>
          </cell>
          <cell r="D55">
            <v>0</v>
          </cell>
          <cell r="E55">
            <v>0</v>
          </cell>
          <cell r="F55">
            <v>17</v>
          </cell>
          <cell r="G55">
            <v>1375000</v>
          </cell>
          <cell r="H55">
            <v>17</v>
          </cell>
          <cell r="I55">
            <v>1512500</v>
          </cell>
          <cell r="J55">
            <v>17</v>
          </cell>
          <cell r="K55">
            <v>0</v>
          </cell>
          <cell r="L55">
            <v>17</v>
          </cell>
          <cell r="M55">
            <v>1663750</v>
          </cell>
        </row>
        <row r="56">
          <cell r="B56" t="str">
            <v>Kegiatan Peningkatan Standarisasi Pelayanan Kesehatan</v>
          </cell>
          <cell r="C56" t="str">
            <v>Jumlah masyarakat yang mendapatkan pelayanan</v>
          </cell>
          <cell r="D56">
            <v>0</v>
          </cell>
          <cell r="E56">
            <v>0</v>
          </cell>
          <cell r="F56">
            <v>0</v>
          </cell>
          <cell r="G56">
            <v>0</v>
          </cell>
          <cell r="H56">
            <v>0</v>
          </cell>
          <cell r="I56">
            <v>0</v>
          </cell>
          <cell r="J56">
            <v>1</v>
          </cell>
          <cell r="K56">
            <v>1033891500</v>
          </cell>
          <cell r="L56">
            <v>1</v>
          </cell>
          <cell r="M56">
            <v>200000000</v>
          </cell>
        </row>
        <row r="57">
          <cell r="B57" t="str">
            <v>Program pengadaan, peningkatan dan perbaikan sarana dan prasarana puskesmas/ puskemas pembantu dan jaringannya</v>
          </cell>
          <cell r="C57" t="str">
            <v>Peningkatan dan Perbaikan Sarana dan Prasarana Puskesmas/Puskesmas Pembantu dan Jaringannya</v>
          </cell>
          <cell r="D57">
            <v>15</v>
          </cell>
          <cell r="E57">
            <v>0</v>
          </cell>
          <cell r="F57">
            <v>15</v>
          </cell>
          <cell r="G57">
            <v>23513084679</v>
          </cell>
          <cell r="H57">
            <v>0</v>
          </cell>
          <cell r="I57">
            <v>0</v>
          </cell>
          <cell r="J57">
            <v>17</v>
          </cell>
          <cell r="K57">
            <v>16019868600</v>
          </cell>
          <cell r="L57">
            <v>17</v>
          </cell>
          <cell r="M57">
            <v>18005955000</v>
          </cell>
        </row>
        <row r="58">
          <cell r="B58" t="str">
            <v>Kegiatan Pembangunan Puskesmas</v>
          </cell>
          <cell r="C58" t="str">
            <v>Jumlah Puskesmas yang Terbangun</v>
          </cell>
          <cell r="D58">
            <v>0</v>
          </cell>
          <cell r="E58">
            <v>0</v>
          </cell>
          <cell r="F58">
            <v>0</v>
          </cell>
          <cell r="G58">
            <v>0</v>
          </cell>
          <cell r="H58">
            <v>0</v>
          </cell>
          <cell r="I58">
            <v>0</v>
          </cell>
          <cell r="J58">
            <v>0</v>
          </cell>
          <cell r="K58">
            <v>4708000000</v>
          </cell>
          <cell r="L58">
            <v>0</v>
          </cell>
          <cell r="M58">
            <v>0</v>
          </cell>
        </row>
        <row r="59">
          <cell r="B59" t="str">
            <v>Kegiatan Pembangunan Puskesmas Pembantu</v>
          </cell>
          <cell r="C59" t="str">
            <v>Pembangunan Puskesmas Pembantu (pustu)</v>
          </cell>
          <cell r="D59">
            <v>0</v>
          </cell>
          <cell r="E59">
            <v>0</v>
          </cell>
          <cell r="F59">
            <v>0</v>
          </cell>
          <cell r="G59">
            <v>0</v>
          </cell>
          <cell r="H59">
            <v>0</v>
          </cell>
          <cell r="I59">
            <v>0</v>
          </cell>
          <cell r="J59">
            <v>0</v>
          </cell>
          <cell r="K59">
            <v>990760100</v>
          </cell>
          <cell r="L59">
            <v>1</v>
          </cell>
          <cell r="M59">
            <v>530000000</v>
          </cell>
        </row>
        <row r="60">
          <cell r="B60" t="str">
            <v>KegiatanPengadaan Puskesmas Keliling</v>
          </cell>
          <cell r="C60" t="str">
            <v>Jumlah Puskesmas keliling yang diadakan</v>
          </cell>
          <cell r="D60">
            <v>0</v>
          </cell>
          <cell r="E60">
            <v>0</v>
          </cell>
          <cell r="F60">
            <v>0</v>
          </cell>
          <cell r="G60">
            <v>0</v>
          </cell>
          <cell r="H60">
            <v>0</v>
          </cell>
          <cell r="I60">
            <v>0</v>
          </cell>
          <cell r="J60">
            <v>0</v>
          </cell>
          <cell r="K60">
            <v>2403800000</v>
          </cell>
          <cell r="L60">
            <v>3</v>
          </cell>
          <cell r="M60">
            <v>1650000000</v>
          </cell>
        </row>
        <row r="61">
          <cell r="B61" t="str">
            <v>Kegiatan Pengadaan Sarana dan Prasarana Puskesmas</v>
          </cell>
          <cell r="C61" t="str">
            <v>Jumlah sarana dan prasarana puskesmas yang diadakan</v>
          </cell>
          <cell r="D61">
            <v>0</v>
          </cell>
          <cell r="E61">
            <v>0</v>
          </cell>
          <cell r="F61">
            <v>0</v>
          </cell>
          <cell r="G61">
            <v>0</v>
          </cell>
          <cell r="H61">
            <v>0</v>
          </cell>
          <cell r="I61">
            <v>0</v>
          </cell>
          <cell r="J61">
            <v>10</v>
          </cell>
          <cell r="K61">
            <v>6611171000</v>
          </cell>
          <cell r="L61">
            <v>20</v>
          </cell>
          <cell r="M61">
            <v>4000000000</v>
          </cell>
        </row>
        <row r="62">
          <cell r="B62" t="str">
            <v>Program kemitraan peningkatan pelayanan kesehatan</v>
          </cell>
          <cell r="C62" t="str">
            <v>Peningkatan pelayanankesehatan</v>
          </cell>
          <cell r="D62">
            <v>150000</v>
          </cell>
          <cell r="E62">
            <v>0</v>
          </cell>
          <cell r="F62">
            <v>150000</v>
          </cell>
          <cell r="G62">
            <v>17723016700</v>
          </cell>
          <cell r="H62">
            <v>0</v>
          </cell>
          <cell r="I62">
            <v>0</v>
          </cell>
          <cell r="J62">
            <v>0</v>
          </cell>
          <cell r="K62">
            <v>39730926000</v>
          </cell>
          <cell r="L62">
            <v>0</v>
          </cell>
          <cell r="M62">
            <v>19475136000</v>
          </cell>
        </row>
        <row r="63">
          <cell r="B63" t="str">
            <v>Kegiatan Kemitraan Asuransi Kesehatan Masyarakat</v>
          </cell>
          <cell r="C63" t="str">
            <v>Jumlah Penduduk yang belum memiliki Jaminan Kesehatan (jiwa)</v>
          </cell>
          <cell r="D63">
            <v>0</v>
          </cell>
          <cell r="E63">
            <v>0</v>
          </cell>
          <cell r="F63">
            <v>0</v>
          </cell>
          <cell r="G63">
            <v>0</v>
          </cell>
          <cell r="H63">
            <v>0</v>
          </cell>
          <cell r="I63">
            <v>0</v>
          </cell>
          <cell r="J63">
            <v>68736</v>
          </cell>
          <cell r="K63">
            <v>39520926000</v>
          </cell>
          <cell r="L63">
            <v>68736</v>
          </cell>
          <cell r="M63">
            <v>18971136000</v>
          </cell>
        </row>
        <row r="64">
          <cell r="B64" t="str">
            <v>Program Pengadaan, Peningkatan Sarana Dan Prasarana Rumah Sakit/ Rumah Sakit Jiwa/Rumah Sakit Paru-Paru/  Rumah Sakit Mata</v>
          </cell>
          <cell r="C64" t="str">
            <v>Peningkatan sarana danprasarana rumah sakit</v>
          </cell>
          <cell r="D64">
            <v>0</v>
          </cell>
          <cell r="E64">
            <v>0</v>
          </cell>
          <cell r="F64">
            <v>0</v>
          </cell>
          <cell r="G64">
            <v>0</v>
          </cell>
          <cell r="H64">
            <v>0</v>
          </cell>
          <cell r="I64">
            <v>0</v>
          </cell>
          <cell r="J64">
            <v>0</v>
          </cell>
          <cell r="K64">
            <v>1300500000</v>
          </cell>
          <cell r="L64">
            <v>0</v>
          </cell>
          <cell r="M64">
            <v>13030000000</v>
          </cell>
        </row>
        <row r="65">
          <cell r="B65" t="str">
            <v>Pembangunan Rumah Sakit</v>
          </cell>
          <cell r="C65" t="str">
            <v>Jumlah dokumen hasil studikelayakan pendirian rumah sakit</v>
          </cell>
          <cell r="D65">
            <v>0</v>
          </cell>
          <cell r="E65">
            <v>0</v>
          </cell>
          <cell r="F65">
            <v>0</v>
          </cell>
          <cell r="G65">
            <v>0</v>
          </cell>
          <cell r="H65">
            <v>0</v>
          </cell>
          <cell r="I65">
            <v>0</v>
          </cell>
          <cell r="J65">
            <v>0</v>
          </cell>
          <cell r="K65">
            <v>816000000</v>
          </cell>
          <cell r="L65">
            <v>0</v>
          </cell>
          <cell r="M65">
            <v>10950000000</v>
          </cell>
        </row>
        <row r="66">
          <cell r="B66" t="str">
            <v>DINAS PU</v>
          </cell>
          <cell r="C66">
            <v>0</v>
          </cell>
          <cell r="D66">
            <v>0</v>
          </cell>
          <cell r="E66">
            <v>0</v>
          </cell>
          <cell r="F66">
            <v>0</v>
          </cell>
          <cell r="G66">
            <v>0</v>
          </cell>
          <cell r="H66">
            <v>0</v>
          </cell>
          <cell r="I66">
            <v>0</v>
          </cell>
          <cell r="J66">
            <v>0</v>
          </cell>
          <cell r="K66">
            <v>0</v>
          </cell>
          <cell r="L66">
            <v>0</v>
          </cell>
          <cell r="M66">
            <v>0</v>
          </cell>
        </row>
        <row r="67">
          <cell r="B67" t="str">
            <v>Program pembangunan jalan dan jembatan</v>
          </cell>
          <cell r="C67" t="str">
            <v>Jumlah jembatan dalam kondisi baik (unit)</v>
          </cell>
          <cell r="D67">
            <v>163</v>
          </cell>
          <cell r="E67">
            <v>202114968693</v>
          </cell>
          <cell r="F67">
            <v>173</v>
          </cell>
          <cell r="G67">
            <v>177466055509</v>
          </cell>
          <cell r="H67">
            <v>0</v>
          </cell>
          <cell r="I67">
            <v>0</v>
          </cell>
          <cell r="J67">
            <v>0</v>
          </cell>
          <cell r="K67">
            <v>112554092420</v>
          </cell>
          <cell r="L67">
            <v>0</v>
          </cell>
          <cell r="M67">
            <v>124500000000</v>
          </cell>
        </row>
        <row r="68">
          <cell r="B68">
            <v>0</v>
          </cell>
          <cell r="C68" t="str">
            <v>Proporsi panjang jaringan jalan dalam kondisi baik (km)</v>
          </cell>
          <cell r="D68">
            <v>1329.79</v>
          </cell>
          <cell r="E68">
            <v>0</v>
          </cell>
          <cell r="F68">
            <v>1396.28</v>
          </cell>
          <cell r="G68">
            <v>0</v>
          </cell>
          <cell r="H68">
            <v>0</v>
          </cell>
          <cell r="I68">
            <v>0</v>
          </cell>
          <cell r="J68">
            <v>0</v>
          </cell>
          <cell r="K68">
            <v>0</v>
          </cell>
          <cell r="L68">
            <v>0</v>
          </cell>
          <cell r="M68">
            <v>0</v>
          </cell>
        </row>
        <row r="69">
          <cell r="B69" t="str">
            <v>Pembangunan Jalan</v>
          </cell>
          <cell r="C69" t="str">
            <v>Panjang Jalan ditingkatkan -Aspal  (Km)</v>
          </cell>
          <cell r="D69">
            <v>0</v>
          </cell>
          <cell r="E69">
            <v>0</v>
          </cell>
          <cell r="F69">
            <v>0</v>
          </cell>
          <cell r="G69">
            <v>0</v>
          </cell>
          <cell r="H69">
            <v>0</v>
          </cell>
          <cell r="I69">
            <v>0</v>
          </cell>
          <cell r="J69">
            <v>28.5</v>
          </cell>
          <cell r="K69">
            <v>106392492420</v>
          </cell>
          <cell r="L69">
            <v>28.5</v>
          </cell>
          <cell r="M69">
            <v>120000000000</v>
          </cell>
        </row>
        <row r="70">
          <cell r="B70" t="str">
            <v>Pembangunan Jembatan</v>
          </cell>
          <cell r="C70" t="str">
            <v>Jumlah jembatan yang dibangun(Unit)</v>
          </cell>
          <cell r="D70">
            <v>0</v>
          </cell>
          <cell r="E70">
            <v>0</v>
          </cell>
          <cell r="F70">
            <v>0</v>
          </cell>
          <cell r="G70">
            <v>0</v>
          </cell>
          <cell r="H70">
            <v>0</v>
          </cell>
          <cell r="I70">
            <v>0</v>
          </cell>
          <cell r="J70">
            <v>4</v>
          </cell>
          <cell r="K70">
            <v>6161600000</v>
          </cell>
          <cell r="L70">
            <v>4</v>
          </cell>
          <cell r="M70">
            <v>4500000000</v>
          </cell>
        </row>
        <row r="71">
          <cell r="B71" t="str">
            <v>Program Pengembangan dan Pengelolaan Jaringan Irigasi, Rawa dan Jaringan Pengairan lainnya</v>
          </cell>
          <cell r="C71">
            <v>0</v>
          </cell>
          <cell r="D71">
            <v>51.21</v>
          </cell>
          <cell r="E71">
            <v>20858270705</v>
          </cell>
          <cell r="F71">
            <v>53.18</v>
          </cell>
          <cell r="G71">
            <v>23772109678</v>
          </cell>
          <cell r="H71">
            <v>0</v>
          </cell>
          <cell r="I71">
            <v>0</v>
          </cell>
          <cell r="J71">
            <v>0</v>
          </cell>
          <cell r="K71">
            <v>45879818000</v>
          </cell>
          <cell r="L71">
            <v>0</v>
          </cell>
          <cell r="M71">
            <v>48015230000</v>
          </cell>
        </row>
        <row r="72">
          <cell r="B72">
            <v>0</v>
          </cell>
          <cell r="C72">
            <v>0</v>
          </cell>
          <cell r="D72">
            <v>0</v>
          </cell>
          <cell r="E72">
            <v>0</v>
          </cell>
          <cell r="F72">
            <v>0</v>
          </cell>
          <cell r="G72">
            <v>0</v>
          </cell>
          <cell r="H72">
            <v>0</v>
          </cell>
          <cell r="I72">
            <v>0</v>
          </cell>
          <cell r="J72">
            <v>0</v>
          </cell>
          <cell r="K72">
            <v>0</v>
          </cell>
          <cell r="L72">
            <v>0</v>
          </cell>
          <cell r="M72">
            <v>0</v>
          </cell>
        </row>
        <row r="73">
          <cell r="B73" t="str">
            <v xml:space="preserve">Kegiatan Pembangunan Jaringan Air Bersih/Air Minum </v>
          </cell>
          <cell r="C73" t="str">
            <v>Jumlah kegiatan pembangunanair bersih/minum</v>
          </cell>
          <cell r="D73">
            <v>0</v>
          </cell>
          <cell r="E73">
            <v>0</v>
          </cell>
          <cell r="F73">
            <v>0</v>
          </cell>
          <cell r="G73">
            <v>0</v>
          </cell>
          <cell r="H73">
            <v>0</v>
          </cell>
          <cell r="I73">
            <v>0</v>
          </cell>
          <cell r="J73">
            <v>6</v>
          </cell>
          <cell r="K73">
            <v>5382500000</v>
          </cell>
          <cell r="L73">
            <v>5</v>
          </cell>
          <cell r="M73">
            <v>690000000</v>
          </cell>
        </row>
        <row r="74">
          <cell r="B74" t="str">
            <v>Pembangunan Reservoir</v>
          </cell>
          <cell r="C74" t="str">
            <v>Jumlah kegiatan pembangunanreservoir</v>
          </cell>
          <cell r="D74">
            <v>0</v>
          </cell>
          <cell r="E74">
            <v>0</v>
          </cell>
          <cell r="F74">
            <v>0</v>
          </cell>
          <cell r="G74">
            <v>0</v>
          </cell>
          <cell r="H74">
            <v>0</v>
          </cell>
          <cell r="I74">
            <v>0</v>
          </cell>
          <cell r="J74">
            <v>6</v>
          </cell>
          <cell r="K74">
            <v>2866000000</v>
          </cell>
          <cell r="L74">
            <v>6</v>
          </cell>
          <cell r="M74">
            <v>90000000</v>
          </cell>
        </row>
        <row r="75">
          <cell r="B75" t="str">
            <v>Pembangunan Jaringan Irigasi</v>
          </cell>
          <cell r="C75" t="str">
            <v>Panjang jaringan yangditingkatkan (km)</v>
          </cell>
          <cell r="D75">
            <v>0</v>
          </cell>
          <cell r="E75">
            <v>0</v>
          </cell>
          <cell r="F75">
            <v>0</v>
          </cell>
          <cell r="G75">
            <v>0</v>
          </cell>
          <cell r="H75">
            <v>0</v>
          </cell>
          <cell r="I75">
            <v>0</v>
          </cell>
          <cell r="J75">
            <v>20</v>
          </cell>
          <cell r="K75">
            <v>28893618000</v>
          </cell>
          <cell r="L75">
            <v>20</v>
          </cell>
          <cell r="M75">
            <v>35000000000</v>
          </cell>
        </row>
        <row r="76">
          <cell r="B76" t="str">
            <v>Pembangunan Bendung</v>
          </cell>
          <cell r="C76" t="str">
            <v>Jumlah bendung yang dibangun</v>
          </cell>
          <cell r="D76">
            <v>0</v>
          </cell>
          <cell r="E76">
            <v>0</v>
          </cell>
          <cell r="F76">
            <v>0</v>
          </cell>
          <cell r="G76">
            <v>0</v>
          </cell>
          <cell r="H76">
            <v>0</v>
          </cell>
          <cell r="I76">
            <v>0</v>
          </cell>
          <cell r="J76">
            <v>5</v>
          </cell>
          <cell r="K76">
            <v>5681000000</v>
          </cell>
          <cell r="L76">
            <v>5</v>
          </cell>
          <cell r="M76">
            <v>10000000000</v>
          </cell>
        </row>
        <row r="77">
          <cell r="B77" t="str">
            <v>DINAS PERTANIAN</v>
          </cell>
          <cell r="C77">
            <v>0</v>
          </cell>
          <cell r="D77">
            <v>0</v>
          </cell>
          <cell r="E77">
            <v>0</v>
          </cell>
          <cell r="F77">
            <v>0</v>
          </cell>
          <cell r="G77">
            <v>0</v>
          </cell>
          <cell r="H77">
            <v>0</v>
          </cell>
          <cell r="I77">
            <v>0</v>
          </cell>
          <cell r="J77">
            <v>0</v>
          </cell>
          <cell r="K77">
            <v>0</v>
          </cell>
          <cell r="L77">
            <v>0</v>
          </cell>
          <cell r="M77">
            <v>0</v>
          </cell>
        </row>
        <row r="78">
          <cell r="B78" t="str">
            <v>Program peningkatan produksi hasil peternakan</v>
          </cell>
          <cell r="C78" t="str">
            <v>Jumlah Populasi ternak Besar.Jumlah Populasi ternak Kecil.Jumlah Populasi Unggas</v>
          </cell>
          <cell r="D78" t="str">
            <v>- Jumlah populasi sapi = 14.010- Jumlah populasi kambing = 10.326- Jumlah populasi ayam = 382.503</v>
          </cell>
          <cell r="E78">
            <v>0</v>
          </cell>
          <cell r="F78" t="str">
            <v>- Jumlah populasi sapi = 15.021.000- Jumlah populasi kambing = 13.454.000- Jumlah populasi ayam = 1.446.811.000</v>
          </cell>
          <cell r="G78">
            <v>4714885000</v>
          </cell>
          <cell r="H78">
            <v>0</v>
          </cell>
          <cell r="I78">
            <v>0</v>
          </cell>
          <cell r="J78" t="str">
            <v>Ternak Besar = 17818 ekorTernak Kecil = 31.27 ekorUnggas = 462.767 ekor</v>
          </cell>
          <cell r="K78">
            <v>3363726000</v>
          </cell>
          <cell r="L78" t="str">
            <v>Ternak Besar = 20.302 ekor. Ternak Kecil = 33.027 ekor.Unggas = 472.023 ekor</v>
          </cell>
          <cell r="M78">
            <v>3825000000</v>
          </cell>
        </row>
        <row r="79">
          <cell r="B79" t="str">
            <v>Pembibitan Dan Perawatan Ternak</v>
          </cell>
          <cell r="C79" t="str">
            <v>Jumlah ternak sapi yandigemukkan (ekor)</v>
          </cell>
          <cell r="D79">
            <v>0</v>
          </cell>
          <cell r="E79">
            <v>0</v>
          </cell>
          <cell r="F79">
            <v>0</v>
          </cell>
          <cell r="G79">
            <v>0</v>
          </cell>
          <cell r="H79">
            <v>0</v>
          </cell>
          <cell r="I79">
            <v>0</v>
          </cell>
          <cell r="J79">
            <v>500</v>
          </cell>
          <cell r="K79">
            <v>3274000000</v>
          </cell>
          <cell r="L79">
            <v>500</v>
          </cell>
          <cell r="M79">
            <v>3720000000</v>
          </cell>
        </row>
        <row r="80">
          <cell r="B80" t="str">
            <v>Program Pengembangan Prasarana dan Sarana Pertanian</v>
          </cell>
          <cell r="C80" t="str">
            <v>Jumlah Alsintan yang diadakan. Panjang jaringan irigasi desa yangdibangun/direhab. PanjangJalan Usaha Tani/ Jalan Produksi yang dibentuk/ditingkatkan</v>
          </cell>
          <cell r="D80" t="str">
            <v>1,49</v>
          </cell>
          <cell r="E80">
            <v>0</v>
          </cell>
          <cell r="F80">
            <v>0</v>
          </cell>
          <cell r="G80">
            <v>0</v>
          </cell>
          <cell r="H80">
            <v>0</v>
          </cell>
          <cell r="I80">
            <v>0</v>
          </cell>
          <cell r="J80" t="str">
            <v>Alsintan=300Unit. Jides=10Km.Luas cetaksawah baru = 0 Ha</v>
          </cell>
          <cell r="K80">
            <v>19453303350</v>
          </cell>
          <cell r="L80" t="str">
            <v>Alsintan=652 Unit.Jides=16 Km.Luascetak sawah baru= 500 Ha</v>
          </cell>
          <cell r="M80">
            <v>28570000000</v>
          </cell>
        </row>
        <row r="81">
          <cell r="B81" t="str">
            <v>Kegiatan Pengembangan/Rehabilitasi  Sumber-Sumber Air</v>
          </cell>
          <cell r="C81" t="str">
            <v>Panjang jides yang dibangun/rehab (km)</v>
          </cell>
          <cell r="D81">
            <v>0</v>
          </cell>
          <cell r="E81">
            <v>0</v>
          </cell>
          <cell r="F81">
            <v>0</v>
          </cell>
          <cell r="G81">
            <v>0</v>
          </cell>
          <cell r="H81">
            <v>0</v>
          </cell>
          <cell r="I81">
            <v>0</v>
          </cell>
          <cell r="J81">
            <v>6</v>
          </cell>
          <cell r="K81">
            <v>9522189700</v>
          </cell>
          <cell r="L81">
            <v>6</v>
          </cell>
          <cell r="M81">
            <v>2000000000</v>
          </cell>
        </row>
        <row r="82">
          <cell r="B82" t="str">
            <v>Kegiatan Fasilitasi Dan Penyediaan Alat Dan Mesin Pertanaian</v>
          </cell>
          <cell r="C82" t="str">
            <v>Jumlah Pengadaan Alsintan (unit)</v>
          </cell>
          <cell r="D82">
            <v>0</v>
          </cell>
          <cell r="E82">
            <v>0</v>
          </cell>
          <cell r="F82">
            <v>0</v>
          </cell>
          <cell r="G82">
            <v>0</v>
          </cell>
          <cell r="H82">
            <v>0</v>
          </cell>
          <cell r="I82">
            <v>0</v>
          </cell>
          <cell r="J82">
            <v>200</v>
          </cell>
          <cell r="K82">
            <v>2863900000</v>
          </cell>
          <cell r="L82">
            <v>350</v>
          </cell>
          <cell r="M82">
            <v>10250000000</v>
          </cell>
        </row>
        <row r="83">
          <cell r="B83" t="str">
            <v>Kegiatan Pembangunan Dan Peningkatan Jalan Usaha Tani</v>
          </cell>
          <cell r="C83" t="str">
            <v>Panjang Jalan Usaha Tani yangdibangun/ditingkatkan</v>
          </cell>
          <cell r="D83">
            <v>0</v>
          </cell>
          <cell r="E83">
            <v>0</v>
          </cell>
          <cell r="F83">
            <v>0</v>
          </cell>
          <cell r="G83">
            <v>0</v>
          </cell>
          <cell r="H83">
            <v>0</v>
          </cell>
          <cell r="I83">
            <v>0</v>
          </cell>
          <cell r="J83">
            <v>25</v>
          </cell>
          <cell r="K83">
            <v>3803413150</v>
          </cell>
          <cell r="L83">
            <v>25</v>
          </cell>
          <cell r="M83">
            <v>3750000000</v>
          </cell>
        </row>
        <row r="84">
          <cell r="B84" t="str">
            <v>Kegiatan Pembangunan Dan Peningkatan Jalan Produksi</v>
          </cell>
          <cell r="C84" t="str">
            <v>Panjang jalan Produksi yangdibangun/ditingkatkan (km)</v>
          </cell>
          <cell r="D84">
            <v>0</v>
          </cell>
          <cell r="E84">
            <v>0</v>
          </cell>
          <cell r="F84">
            <v>0</v>
          </cell>
          <cell r="G84">
            <v>0</v>
          </cell>
          <cell r="H84">
            <v>0</v>
          </cell>
          <cell r="I84">
            <v>0</v>
          </cell>
          <cell r="J84">
            <v>12</v>
          </cell>
          <cell r="K84">
            <v>2189500000</v>
          </cell>
          <cell r="L84">
            <v>15</v>
          </cell>
          <cell r="M84">
            <v>2250000000</v>
          </cell>
        </row>
        <row r="85">
          <cell r="B85" t="str">
            <v>Program Peningkatan Produksi Tanaman Perkebunan</v>
          </cell>
          <cell r="C85" t="str">
            <v>Jumlah Produksi Lada (ton)Jumlah Produksi Kakao (ton)Jumlah Produksi Kelapa Sawit (ton)</v>
          </cell>
          <cell r="D85" t="str">
            <v>385412400245630</v>
          </cell>
          <cell r="E85">
            <v>0</v>
          </cell>
          <cell r="F85" t="str">
            <v>4.094.00013.597.000258.364.000</v>
          </cell>
          <cell r="G85">
            <v>518827500</v>
          </cell>
          <cell r="H85">
            <v>0</v>
          </cell>
          <cell r="I85">
            <v>0</v>
          </cell>
          <cell r="J85" t="str">
            <v>4.30116.147285.102</v>
          </cell>
          <cell r="K85">
            <v>5326616250</v>
          </cell>
          <cell r="L85" t="str">
            <v>4.33617.995304.621</v>
          </cell>
          <cell r="M85">
            <v>25089952200</v>
          </cell>
        </row>
        <row r="86">
          <cell r="B86" t="str">
            <v>Kegiatan Ekstensifikasi, Intensifikasi Dan PeremajaanTanaman Kakao</v>
          </cell>
          <cell r="C86" t="str">
            <v>Jumlah Luasan Tanaman Kakaoyang diidentifikasikan /direhabilitasi/diremajakan (Ha)</v>
          </cell>
          <cell r="D86">
            <v>0</v>
          </cell>
          <cell r="E86">
            <v>0</v>
          </cell>
          <cell r="F86">
            <v>0</v>
          </cell>
          <cell r="G86">
            <v>0</v>
          </cell>
          <cell r="H86">
            <v>0</v>
          </cell>
          <cell r="I86">
            <v>0</v>
          </cell>
          <cell r="J86">
            <v>2000</v>
          </cell>
          <cell r="K86">
            <v>4258101250</v>
          </cell>
          <cell r="L86">
            <v>20000</v>
          </cell>
          <cell r="M86">
            <v>22879952200</v>
          </cell>
        </row>
        <row r="87">
          <cell r="B87" t="str">
            <v>DINAS KELAUTAN DAN PERIKANAN</v>
          </cell>
          <cell r="C87">
            <v>0</v>
          </cell>
          <cell r="D87">
            <v>0</v>
          </cell>
          <cell r="E87">
            <v>0</v>
          </cell>
          <cell r="F87">
            <v>0</v>
          </cell>
          <cell r="G87">
            <v>0</v>
          </cell>
          <cell r="H87">
            <v>0</v>
          </cell>
          <cell r="I87">
            <v>0</v>
          </cell>
          <cell r="J87">
            <v>0</v>
          </cell>
          <cell r="K87">
            <v>0</v>
          </cell>
          <cell r="L87">
            <v>0</v>
          </cell>
          <cell r="M87">
            <v>0</v>
          </cell>
        </row>
        <row r="88">
          <cell r="B88" t="str">
            <v>Program Pengembangan Budidaya Perikanan</v>
          </cell>
          <cell r="C88" t="str">
            <v>Jumlah produksiPerikanan Budidaya (ton)</v>
          </cell>
          <cell r="D88">
            <v>42922</v>
          </cell>
          <cell r="E88">
            <v>0</v>
          </cell>
          <cell r="F88">
            <v>44210000</v>
          </cell>
          <cell r="G88">
            <v>1657296400</v>
          </cell>
          <cell r="H88">
            <v>0</v>
          </cell>
          <cell r="I88">
            <v>0</v>
          </cell>
          <cell r="J88">
            <v>45497</v>
          </cell>
          <cell r="K88">
            <v>6339004650</v>
          </cell>
          <cell r="L88">
            <v>45497</v>
          </cell>
          <cell r="M88">
            <v>0</v>
          </cell>
        </row>
        <row r="89">
          <cell r="B89" t="str">
            <v>Kegiatan Pembangunan Jalan Produksi Tambak</v>
          </cell>
          <cell r="C89" t="str">
            <v>Jumlah jalan produksi tambakyang dibangun (km)</v>
          </cell>
          <cell r="D89">
            <v>0</v>
          </cell>
          <cell r="E89">
            <v>0</v>
          </cell>
          <cell r="F89">
            <v>0</v>
          </cell>
          <cell r="G89">
            <v>0</v>
          </cell>
          <cell r="H89">
            <v>0</v>
          </cell>
          <cell r="I89">
            <v>0</v>
          </cell>
          <cell r="J89">
            <v>25</v>
          </cell>
          <cell r="K89">
            <v>2203740000</v>
          </cell>
          <cell r="L89">
            <v>0</v>
          </cell>
          <cell r="M89">
            <v>0</v>
          </cell>
        </row>
        <row r="90">
          <cell r="B90" t="str">
            <v xml:space="preserve">Kegiatan Pembangunan Jembatan Tambak Dan Plat Duiker </v>
          </cell>
          <cell r="C90" t="str">
            <v>Jumlah jembatan tambak yangdibangun (unit)</v>
          </cell>
          <cell r="D90">
            <v>0</v>
          </cell>
          <cell r="E90">
            <v>0</v>
          </cell>
          <cell r="F90">
            <v>0</v>
          </cell>
          <cell r="G90">
            <v>0</v>
          </cell>
          <cell r="H90">
            <v>0</v>
          </cell>
          <cell r="I90">
            <v>0</v>
          </cell>
          <cell r="J90">
            <v>5</v>
          </cell>
          <cell r="K90">
            <v>1763110000</v>
          </cell>
          <cell r="L90">
            <v>5</v>
          </cell>
          <cell r="M90">
            <v>0</v>
          </cell>
        </row>
        <row r="91">
          <cell r="B91" t="str">
            <v>Kegiatan Pembangunan/Rehabilitasi  Sarana PrasaranaBudidaya</v>
          </cell>
          <cell r="C91" t="str">
            <v>Jumlah Balai Benih Ikan yangdirehab/dibangun (unit/paket)</v>
          </cell>
          <cell r="D91">
            <v>0</v>
          </cell>
          <cell r="E91">
            <v>0</v>
          </cell>
          <cell r="F91">
            <v>0</v>
          </cell>
          <cell r="G91">
            <v>0</v>
          </cell>
          <cell r="H91">
            <v>0</v>
          </cell>
          <cell r="I91">
            <v>0</v>
          </cell>
          <cell r="J91">
            <v>1</v>
          </cell>
          <cell r="K91">
            <v>1705889650</v>
          </cell>
          <cell r="L91">
            <v>1</v>
          </cell>
          <cell r="M91">
            <v>0</v>
          </cell>
        </row>
        <row r="92">
          <cell r="B92" t="str">
            <v>Program pengembangan perikanan tangkap</v>
          </cell>
          <cell r="C92" t="str">
            <v>Jumlah produksi Perikanan Tangkap (ton)</v>
          </cell>
          <cell r="D92">
            <v>8659</v>
          </cell>
          <cell r="E92">
            <v>0</v>
          </cell>
          <cell r="F92">
            <v>8702300</v>
          </cell>
          <cell r="G92">
            <v>7416554300</v>
          </cell>
          <cell r="H92">
            <v>0</v>
          </cell>
          <cell r="I92">
            <v>0</v>
          </cell>
          <cell r="J92">
            <v>8745.59</v>
          </cell>
          <cell r="K92">
            <v>11289630650</v>
          </cell>
          <cell r="L92">
            <v>0</v>
          </cell>
          <cell r="M92">
            <v>0</v>
          </cell>
        </row>
        <row r="93">
          <cell r="B93" t="str">
            <v>Kegiatan Pembangunan Tempat Pelelangan Ikan</v>
          </cell>
          <cell r="C93" t="str">
            <v>Jumlah Tambatan,TPI,fasilitaspokok dan penunjang PPI yangdibangun,direhab (Unit)</v>
          </cell>
          <cell r="D93">
            <v>0</v>
          </cell>
          <cell r="E93">
            <v>0</v>
          </cell>
          <cell r="F93">
            <v>0</v>
          </cell>
          <cell r="G93">
            <v>0</v>
          </cell>
          <cell r="H93">
            <v>0</v>
          </cell>
          <cell r="I93">
            <v>0</v>
          </cell>
          <cell r="J93">
            <v>1</v>
          </cell>
          <cell r="K93">
            <v>5468253325</v>
          </cell>
          <cell r="L93">
            <v>1</v>
          </cell>
          <cell r="M93">
            <v>0</v>
          </cell>
        </row>
        <row r="94">
          <cell r="B94" t="str">
            <v>Kegiatan Pegembangan Sarana Prasarana Penangkapan Ikan</v>
          </cell>
          <cell r="C94" t="str">
            <v>Jumlah Bantuan MesinKetinting/Mesin tempel yang diadakan (Unit)</v>
          </cell>
          <cell r="D94">
            <v>0</v>
          </cell>
          <cell r="E94">
            <v>0</v>
          </cell>
          <cell r="F94">
            <v>0</v>
          </cell>
          <cell r="G94">
            <v>0</v>
          </cell>
          <cell r="H94">
            <v>0</v>
          </cell>
          <cell r="I94">
            <v>0</v>
          </cell>
          <cell r="J94">
            <v>40</v>
          </cell>
          <cell r="K94">
            <v>1662219000</v>
          </cell>
          <cell r="L94">
            <v>40</v>
          </cell>
          <cell r="M94">
            <v>0</v>
          </cell>
        </row>
        <row r="95">
          <cell r="B95" t="str">
            <v>Kegiatan Pembangunan/Penerapan Teknologi PerikananTangkap</v>
          </cell>
          <cell r="C95" t="str">
            <v>Jumlah apartemen ikan yangdiadakan (Unit)</v>
          </cell>
          <cell r="D95">
            <v>0</v>
          </cell>
          <cell r="E95">
            <v>0</v>
          </cell>
          <cell r="F95">
            <v>0</v>
          </cell>
          <cell r="G95">
            <v>0</v>
          </cell>
          <cell r="H95">
            <v>0</v>
          </cell>
          <cell r="I95">
            <v>0</v>
          </cell>
          <cell r="J95">
            <v>2</v>
          </cell>
          <cell r="K95">
            <v>1769000000</v>
          </cell>
          <cell r="L95">
            <v>2</v>
          </cell>
          <cell r="M95">
            <v>0</v>
          </cell>
        </row>
        <row r="96">
          <cell r="B96" t="str">
            <v>Program Optimalisasi pengelolaan dan pemasaran produksi perikanan</v>
          </cell>
          <cell r="C96" t="str">
            <v>Jumlah produksiPengolahanikan  (ton)</v>
          </cell>
          <cell r="D96">
            <v>302.39999999999998</v>
          </cell>
          <cell r="E96">
            <v>0</v>
          </cell>
          <cell r="F96">
            <v>303750</v>
          </cell>
          <cell r="G96">
            <v>1482852500</v>
          </cell>
          <cell r="H96">
            <v>0</v>
          </cell>
          <cell r="I96">
            <v>0</v>
          </cell>
          <cell r="J96">
            <v>305.27</v>
          </cell>
          <cell r="K96">
            <v>1919115000</v>
          </cell>
          <cell r="L96">
            <v>305.27</v>
          </cell>
          <cell r="M96">
            <v>0</v>
          </cell>
        </row>
        <row r="97">
          <cell r="B97" t="str">
            <v>Kegiatan Optimalisasi Pengelolaan Dan Pemasaran HasilPerikanan</v>
          </cell>
          <cell r="C97" t="str">
            <v>Jumlah Sarana prasarana pokokdan Pendukung Industri perikanan yang dibangun/direhab/diadakan (Unit)</v>
          </cell>
          <cell r="D97">
            <v>0</v>
          </cell>
          <cell r="E97">
            <v>0</v>
          </cell>
          <cell r="F97">
            <v>0</v>
          </cell>
          <cell r="G97">
            <v>0</v>
          </cell>
          <cell r="H97">
            <v>0</v>
          </cell>
          <cell r="I97">
            <v>0</v>
          </cell>
          <cell r="J97">
            <v>20</v>
          </cell>
          <cell r="K97">
            <v>1426630000</v>
          </cell>
          <cell r="L97">
            <v>20</v>
          </cell>
          <cell r="M97">
            <v>0</v>
          </cell>
        </row>
        <row r="98">
          <cell r="B98" t="str">
            <v>DPMPTSP</v>
          </cell>
          <cell r="C98">
            <v>0</v>
          </cell>
          <cell r="D98">
            <v>0</v>
          </cell>
          <cell r="E98">
            <v>0</v>
          </cell>
          <cell r="F98">
            <v>0</v>
          </cell>
          <cell r="G98">
            <v>0</v>
          </cell>
          <cell r="H98">
            <v>0</v>
          </cell>
          <cell r="I98">
            <v>0</v>
          </cell>
          <cell r="J98">
            <v>0</v>
          </cell>
          <cell r="K98">
            <v>0</v>
          </cell>
          <cell r="L98">
            <v>0</v>
          </cell>
          <cell r="M98">
            <v>0</v>
          </cell>
        </row>
        <row r="99">
          <cell r="B99" t="str">
            <v>Program Peningkatan Promosi dan Kerjasama Investasi</v>
          </cell>
          <cell r="C99" t="str">
            <v>- persentase jumlah promosi yang dilaksanakan- Nilai investasi PMA $ dan PMDN Rp.</v>
          </cell>
          <cell r="D99" t="str">
            <v>0</v>
          </cell>
          <cell r="E99">
            <v>0</v>
          </cell>
          <cell r="F99" t="str">
            <v>0</v>
          </cell>
          <cell r="G99">
            <v>334386400</v>
          </cell>
          <cell r="H99">
            <v>0</v>
          </cell>
          <cell r="I99">
            <v>0</v>
          </cell>
          <cell r="J99">
            <v>0</v>
          </cell>
          <cell r="K99">
            <v>543029000</v>
          </cell>
          <cell r="L99">
            <v>0</v>
          </cell>
          <cell r="M99">
            <v>557902300</v>
          </cell>
        </row>
        <row r="100">
          <cell r="B100" t="str">
            <v>Kegiatan Penyelenggaraan Pameran Investasi</v>
          </cell>
          <cell r="C100" t="str">
            <v>Jumlah keikutsertaan pameraninvestasi tingkat propinsiregional dan nasional</v>
          </cell>
          <cell r="D100">
            <v>0</v>
          </cell>
          <cell r="E100">
            <v>0</v>
          </cell>
          <cell r="F100">
            <v>0</v>
          </cell>
          <cell r="G100">
            <v>0</v>
          </cell>
          <cell r="H100">
            <v>0</v>
          </cell>
          <cell r="I100">
            <v>0</v>
          </cell>
          <cell r="J100">
            <v>0</v>
          </cell>
          <cell r="K100">
            <v>331030000</v>
          </cell>
          <cell r="L100">
            <v>0</v>
          </cell>
          <cell r="M100">
            <v>0</v>
          </cell>
        </row>
        <row r="101">
          <cell r="B101" t="str">
            <v>Program Peningkatan Iklim Investasi dan Realisasi Investasi</v>
          </cell>
          <cell r="C101" t="str">
            <v>Jumlah minat dan rencana investasi (investor)</v>
          </cell>
          <cell r="D101">
            <v>25</v>
          </cell>
          <cell r="E101">
            <v>0</v>
          </cell>
          <cell r="F101">
            <v>30</v>
          </cell>
          <cell r="G101">
            <v>91747600</v>
          </cell>
          <cell r="H101">
            <v>0</v>
          </cell>
          <cell r="I101">
            <v>0</v>
          </cell>
          <cell r="J101">
            <v>0</v>
          </cell>
          <cell r="K101">
            <v>237077000</v>
          </cell>
          <cell r="L101">
            <v>0</v>
          </cell>
          <cell r="M101">
            <v>519097000</v>
          </cell>
        </row>
        <row r="102">
          <cell r="B102" t="str">
            <v>Memfasilitasi Dan Koordinasi Kerjasama Di Bidang Investasi</v>
          </cell>
          <cell r="C102" t="str">
            <v>Jumlah UMKM perusahaan yangdifasilitasi</v>
          </cell>
          <cell r="D102">
            <v>0</v>
          </cell>
          <cell r="E102">
            <v>0</v>
          </cell>
          <cell r="F102">
            <v>0</v>
          </cell>
          <cell r="G102">
            <v>0</v>
          </cell>
          <cell r="H102">
            <v>0</v>
          </cell>
          <cell r="I102">
            <v>0</v>
          </cell>
          <cell r="J102">
            <v>0</v>
          </cell>
          <cell r="K102">
            <v>73879000</v>
          </cell>
          <cell r="L102">
            <v>0</v>
          </cell>
          <cell r="M102">
            <v>0</v>
          </cell>
        </row>
        <row r="103">
          <cell r="B103" t="str">
            <v>Penyusunan Cetak Biru (Master Plan) Pengembangan Penanaman Modal</v>
          </cell>
          <cell r="C103" t="str">
            <v>Database bidang penanamanmodal</v>
          </cell>
          <cell r="D103">
            <v>0</v>
          </cell>
          <cell r="E103">
            <v>0</v>
          </cell>
          <cell r="F103">
            <v>0</v>
          </cell>
          <cell r="G103">
            <v>0</v>
          </cell>
          <cell r="H103">
            <v>0</v>
          </cell>
          <cell r="I103">
            <v>0</v>
          </cell>
          <cell r="J103">
            <v>0</v>
          </cell>
          <cell r="K103">
            <v>84596000</v>
          </cell>
          <cell r="L103">
            <v>0</v>
          </cell>
          <cell r="M103">
            <v>0</v>
          </cell>
        </row>
        <row r="104">
          <cell r="B104" t="str">
            <v>Program Pengawasan dan Pengendalian PM dan PTSP</v>
          </cell>
          <cell r="C104" t="str">
            <v>persentase PMA dan PMDN yang dibina</v>
          </cell>
          <cell r="D104" t="str">
            <v>0</v>
          </cell>
          <cell r="E104">
            <v>0</v>
          </cell>
          <cell r="F104" t="str">
            <v>0</v>
          </cell>
          <cell r="G104">
            <v>0</v>
          </cell>
          <cell r="H104">
            <v>0</v>
          </cell>
          <cell r="I104">
            <v>0</v>
          </cell>
          <cell r="J104">
            <v>0</v>
          </cell>
          <cell r="K104">
            <v>0</v>
          </cell>
          <cell r="L104">
            <v>0</v>
          </cell>
          <cell r="M104">
            <v>0</v>
          </cell>
        </row>
      </sheetData>
      <sheetData sheetId="9">
        <row r="3">
          <cell r="B3" t="str">
            <v>Program Pendidikan Anak Usia Dini</v>
          </cell>
          <cell r="C3" t="str">
            <v>APK PAUD formal dan Non Formal</v>
          </cell>
          <cell r="D3">
            <v>0.39</v>
          </cell>
          <cell r="E3">
            <v>3485152500</v>
          </cell>
          <cell r="F3">
            <v>0.44</v>
          </cell>
          <cell r="G3">
            <v>22097497500</v>
          </cell>
          <cell r="H3">
            <v>0.49</v>
          </cell>
          <cell r="I3">
            <v>14843297500</v>
          </cell>
          <cell r="J3">
            <v>0.54</v>
          </cell>
          <cell r="K3">
            <v>19009952500</v>
          </cell>
          <cell r="L3">
            <v>0.59</v>
          </cell>
          <cell r="M3">
            <v>18809952500</v>
          </cell>
          <cell r="N3">
            <v>0.64</v>
          </cell>
          <cell r="O3">
            <v>14118642500</v>
          </cell>
        </row>
        <row r="4">
          <cell r="B4" t="str">
            <v>Program Wajib Belajar Pendidikan Dasar Sembilan Tahun</v>
          </cell>
          <cell r="C4" t="str">
            <v>PeningkatanAK,AM,APK,APM,APS,PenurunanAPtS</v>
          </cell>
          <cell r="D4" t="str">
            <v>- AK SD 99,24, AK SMP 98,58,-AM SD 89,81, AM SMP92,90'- APK SD 107,8, APK SMP 102,03- APM SD 99,02, APM SMP 80,80- APS 7-12 tahun 95,08- APS 13-15 tahun 96,56- APtS SD 0,07, APtS SMP 0,47</v>
          </cell>
          <cell r="E4">
            <v>92125222831</v>
          </cell>
          <cell r="F4" t="str">
            <v>- AK SD 99,34, AK SMP98,70, - AM SD 89,96, AM SMP 93,16'- APK SD 108,3, APK SMP 103,02- APM SD 99,03, APM SMP 80,96 - APS 7-12 tahun 95,76- APS 13-15 tahun 96,41- APtS SD 0,25, APtS SMP 0,44</v>
          </cell>
          <cell r="G4">
            <v>55852756420</v>
          </cell>
          <cell r="H4" t="str">
            <v>- AK SD 99,44, AK SMP98,87, AM SD 90,22, AM SMP 93,54- APK SD 108,6, APK SMP 104,03- APM SD 99,10, APM SMP 81,34- APS 7-12 tahun 95,22- APS 13-15 tahun 96,44- APtS SD 0,23 APtS SMP 0,39</v>
          </cell>
          <cell r="I4">
            <v>84451496662</v>
          </cell>
          <cell r="J4" t="str">
            <v>- AK SD 99,54, AK SMP99,05, AM SD 90,06, AMSMP 95,68- APK SD 108,9, APK SMP 105,04- APM SD 99,20, APM SMP 81,51- APS 7-12 tahun 95,67- APS 13-15 tahun 96,46- APtS SD 0,21- APtS SMP 0,35</v>
          </cell>
          <cell r="K4">
            <v>88145130928</v>
          </cell>
          <cell r="L4" t="str">
            <v>- AK SD 99,62, AK SMP 99,13, - AM SD 90,08, AM SMP 96,49- APK SD 109,2, APK SMP 106,06- APM SD 99,25, APM SMP 81,58- APS 7-12 tahun 96,13- APS 13-15 tahun 96,50- APtS SD 0,19, APtSSMP 0,32</v>
          </cell>
          <cell r="M4">
            <v>88137598620</v>
          </cell>
          <cell r="N4" t="str">
            <v>- AK SD 99,70, AK SMP99,46, - AM SD 91,09, AM SMP 96,75- APK SD 109,7, APK SMP 107,50- APM SD 99,30, APM SMP 81,90- APS 7-12 tahun 96,05- APS 13-15 tahun 97,22- APtS SD 0,17- APtS SMP 0,26</v>
          </cell>
          <cell r="O4">
            <v>79316069082</v>
          </cell>
        </row>
        <row r="5">
          <cell r="B5" t="str">
            <v>Program Pendidikan Non Formal</v>
          </cell>
          <cell r="C5" t="str">
            <v>ANGKA MELEK HURUF</v>
          </cell>
          <cell r="D5">
            <v>97.15</v>
          </cell>
          <cell r="E5">
            <v>105080000</v>
          </cell>
          <cell r="F5">
            <v>97.24</v>
          </cell>
          <cell r="G5">
            <v>317025000</v>
          </cell>
          <cell r="H5">
            <v>97.33</v>
          </cell>
          <cell r="I5">
            <v>309825000</v>
          </cell>
          <cell r="J5">
            <v>97.42</v>
          </cell>
          <cell r="K5">
            <v>305775000</v>
          </cell>
          <cell r="L5">
            <v>97.52</v>
          </cell>
          <cell r="M5">
            <v>300825000</v>
          </cell>
          <cell r="N5">
            <v>97.55</v>
          </cell>
          <cell r="O5">
            <v>296250000</v>
          </cell>
        </row>
        <row r="6">
          <cell r="B6" t="str">
            <v>Program Peningkatan Mutu Pendidik dan Tenaga Kependidikan</v>
          </cell>
          <cell r="C6" t="str">
            <v>Persentase Peningkatan mutu guru</v>
          </cell>
          <cell r="D6" t="str">
            <v>- Guru bersertifikat 55%,- Guru berkualifikasi S1 81%,- Rasio guru:murid SD 32, Rasio guru:murid SMP 36</v>
          </cell>
          <cell r="E6">
            <v>942202000</v>
          </cell>
          <cell r="F6" t="str">
            <v>- Guru bersertifikat 62%,- Guru berkualifikasi S1 86%,- Rasio guru:murid SD 32, Rasio guru:murid SMP 36</v>
          </cell>
          <cell r="G6">
            <v>1713803000</v>
          </cell>
          <cell r="H6" t="str">
            <v>- Guru bersertifikat 73%,- Guru berkualifikasi S1 89%,- Rasio guru:murid SD 32, Rasio guru:murid SMP 36</v>
          </cell>
          <cell r="I6">
            <v>1732834100</v>
          </cell>
          <cell r="J6" t="str">
            <v>- Guru bersertifikat 87%,- Guru berkualifikasi S1 92%,- Rasio guru:murid SD 32, Rasio guru:murid SMP 36</v>
          </cell>
          <cell r="K6">
            <v>2262568310</v>
          </cell>
          <cell r="L6" t="str">
            <v>- Guru bersertifikat 96%,- Guru berkualifikasi S1 95%,- Rasio guru:murid SD 32, Rasio guru:murid SMP 36</v>
          </cell>
          <cell r="M6">
            <v>2285595941</v>
          </cell>
          <cell r="N6" t="str">
            <v>- Guru bersertifikat 98%,- Guru berkualifikasi S1 100%,- Rasio guru:murid SD 32, Rasio guru:murid SMP 36</v>
          </cell>
          <cell r="O6">
            <v>2310926334</v>
          </cell>
        </row>
        <row r="7">
          <cell r="B7" t="str">
            <v>Program Manajemen Pelayanan Pendidikan</v>
          </cell>
          <cell r="C7" t="str">
            <v>Persentase angkapartisipasi pendidikantinggi</v>
          </cell>
          <cell r="D7">
            <v>0</v>
          </cell>
          <cell r="E7">
            <v>6132650000</v>
          </cell>
          <cell r="F7">
            <v>0.2</v>
          </cell>
          <cell r="G7">
            <v>21134250000</v>
          </cell>
          <cell r="H7">
            <v>0.2</v>
          </cell>
          <cell r="I7">
            <v>23452250000</v>
          </cell>
          <cell r="J7">
            <v>0.2</v>
          </cell>
          <cell r="K7">
            <v>25497050000</v>
          </cell>
          <cell r="L7">
            <v>0.2</v>
          </cell>
          <cell r="M7">
            <v>27979050000</v>
          </cell>
          <cell r="N7">
            <v>0.2</v>
          </cell>
          <cell r="O7">
            <v>28777050000</v>
          </cell>
        </row>
        <row r="8">
          <cell r="B8" t="str">
            <v>DINAS KESEHATAN</v>
          </cell>
          <cell r="C8">
            <v>0</v>
          </cell>
          <cell r="D8">
            <v>0</v>
          </cell>
          <cell r="E8">
            <v>0</v>
          </cell>
          <cell r="F8">
            <v>0</v>
          </cell>
          <cell r="G8">
            <v>0</v>
          </cell>
          <cell r="H8">
            <v>0</v>
          </cell>
          <cell r="I8">
            <v>0</v>
          </cell>
          <cell r="J8">
            <v>0</v>
          </cell>
          <cell r="K8">
            <v>0</v>
          </cell>
          <cell r="L8">
            <v>0</v>
          </cell>
          <cell r="M8">
            <v>0</v>
          </cell>
          <cell r="N8">
            <v>0</v>
          </cell>
          <cell r="O8">
            <v>0</v>
          </cell>
        </row>
        <row r="9">
          <cell r="B9" t="str">
            <v>Program Standarisasi Pelayanan Kesehatan</v>
          </cell>
          <cell r="C9" t="str">
            <v>Peningkatan Pelayanan Standarisasi Kesehatan</v>
          </cell>
          <cell r="D9" t="str">
            <v>15 PKM</v>
          </cell>
          <cell r="E9">
            <v>13826636100</v>
          </cell>
          <cell r="F9" t="str">
            <v>17 PKM</v>
          </cell>
          <cell r="G9">
            <v>5964590750</v>
          </cell>
          <cell r="H9" t="str">
            <v>17 PKM</v>
          </cell>
          <cell r="I9">
            <v>6031791325</v>
          </cell>
          <cell r="J9" t="str">
            <v>17 PKM</v>
          </cell>
          <cell r="K9">
            <v>5851070457.5</v>
          </cell>
          <cell r="L9" t="str">
            <v>17 PKM</v>
          </cell>
          <cell r="M9">
            <v>5670677503.25</v>
          </cell>
          <cell r="N9" t="str">
            <v>17 PKM</v>
          </cell>
          <cell r="O9">
            <v>5686745253.5799999</v>
          </cell>
        </row>
        <row r="10">
          <cell r="B10" t="str">
            <v>Program pengadaan, peningkatan dan perbaikan sarana dan prasarana puskesmas/ puskemas pembantu dan jaringannya</v>
          </cell>
          <cell r="C10" t="str">
            <v>Peningkatan dan Perbaikan Sarana danPrasarana Puskesmas/Puskesmas Pembantu dan Jaringannya</v>
          </cell>
          <cell r="D10">
            <v>0.65</v>
          </cell>
          <cell r="E10">
            <v>23200393712</v>
          </cell>
          <cell r="F10" t="str">
            <v>17 PKM</v>
          </cell>
          <cell r="G10">
            <v>4800000000</v>
          </cell>
          <cell r="H10" t="str">
            <v>17 PKM</v>
          </cell>
          <cell r="I10">
            <v>7880000000</v>
          </cell>
          <cell r="J10" t="str">
            <v>17 PKM</v>
          </cell>
          <cell r="K10">
            <v>18005955000</v>
          </cell>
          <cell r="L10" t="str">
            <v>17 PKM</v>
          </cell>
          <cell r="M10">
            <v>17310000000</v>
          </cell>
          <cell r="N10" t="str">
            <v>17 PKM</v>
          </cell>
          <cell r="O10">
            <v>17310000000</v>
          </cell>
        </row>
        <row r="11">
          <cell r="B11" t="str">
            <v>Program kemitraan peningkatan pelayanan kesehatan</v>
          </cell>
          <cell r="C11" t="str">
            <v>Peningkatan Pelayanan kesehatan</v>
          </cell>
          <cell r="D11" t="str">
            <v>40.865 JIWA</v>
          </cell>
          <cell r="E11">
            <v>19007835500</v>
          </cell>
          <cell r="F11" t="str">
            <v>68736 JIWA</v>
          </cell>
          <cell r="G11">
            <v>19475136000</v>
          </cell>
          <cell r="H11" t="str">
            <v>68736 JIWA</v>
          </cell>
          <cell r="I11">
            <v>19475136000</v>
          </cell>
          <cell r="J11" t="str">
            <v>68736 JIWA</v>
          </cell>
          <cell r="K11">
            <v>19475136000</v>
          </cell>
          <cell r="L11" t="str">
            <v>68736 JIWA</v>
          </cell>
          <cell r="M11">
            <v>19475136000</v>
          </cell>
          <cell r="N11" t="str">
            <v>68736 JIWA</v>
          </cell>
          <cell r="O11" t="str">
            <v>19.475.136.000,00</v>
          </cell>
        </row>
        <row r="12">
          <cell r="B12" t="str">
            <v>Program Pengadaan, Peningkatan Sarana Dan Prasarana Rumah Sakit/ Rumah Sakit Jiwa/Rumah Sakit Paru-Paru/  Rumah Sakit Mata</v>
          </cell>
          <cell r="C12" t="str">
            <v>Peningkatan Sarana dan PrasaranaRumah Sakit</v>
          </cell>
          <cell r="D12">
            <v>0</v>
          </cell>
          <cell r="E12">
            <v>0</v>
          </cell>
          <cell r="F12">
            <v>0</v>
          </cell>
          <cell r="G12">
            <v>1430000000</v>
          </cell>
          <cell r="H12">
            <v>0</v>
          </cell>
          <cell r="I12">
            <v>16000000000</v>
          </cell>
          <cell r="J12">
            <v>0</v>
          </cell>
          <cell r="K12">
            <v>12680000000</v>
          </cell>
          <cell r="L12">
            <v>0</v>
          </cell>
          <cell r="M12">
            <v>18000000000</v>
          </cell>
          <cell r="N12">
            <v>0</v>
          </cell>
          <cell r="O12">
            <v>10550000000</v>
          </cell>
        </row>
        <row r="13">
          <cell r="B13" t="str">
            <v>DINAS PU</v>
          </cell>
          <cell r="C13">
            <v>0</v>
          </cell>
          <cell r="D13">
            <v>0</v>
          </cell>
          <cell r="E13">
            <v>0</v>
          </cell>
          <cell r="F13">
            <v>0</v>
          </cell>
          <cell r="G13">
            <v>0</v>
          </cell>
          <cell r="H13">
            <v>0</v>
          </cell>
          <cell r="I13">
            <v>0</v>
          </cell>
          <cell r="J13">
            <v>0</v>
          </cell>
          <cell r="K13">
            <v>0</v>
          </cell>
          <cell r="L13">
            <v>0</v>
          </cell>
          <cell r="M13">
            <v>0</v>
          </cell>
          <cell r="N13">
            <v>0</v>
          </cell>
          <cell r="O13">
            <v>0</v>
          </cell>
        </row>
        <row r="14">
          <cell r="B14" t="str">
            <v>Program pembangunan jalan dan jembatan</v>
          </cell>
          <cell r="C14" t="str">
            <v>Persentase Jalan kondisi baik</v>
          </cell>
          <cell r="D14">
            <v>0.95</v>
          </cell>
          <cell r="E14">
            <v>184765789200</v>
          </cell>
          <cell r="F14">
            <v>0.95</v>
          </cell>
          <cell r="G14">
            <v>152541500000</v>
          </cell>
          <cell r="H14">
            <v>0.95</v>
          </cell>
          <cell r="I14">
            <v>176041500000</v>
          </cell>
          <cell r="J14">
            <v>0.95</v>
          </cell>
          <cell r="K14">
            <v>193041500000</v>
          </cell>
          <cell r="L14">
            <v>0.95</v>
          </cell>
          <cell r="M14">
            <v>204041500000</v>
          </cell>
          <cell r="N14">
            <v>0.95</v>
          </cell>
          <cell r="O14">
            <v>415041500000</v>
          </cell>
        </row>
        <row r="15">
          <cell r="B15" t="str">
            <v>Program Pengembangan dan Pengelolaan Jaringan Irigasi, Rawa dan Jaringan Pengairan lainnya</v>
          </cell>
          <cell r="C15" t="str">
            <v>Rasio Jaringan irigasi</v>
          </cell>
          <cell r="D15">
            <v>2.06</v>
          </cell>
          <cell r="E15">
            <v>28582733200</v>
          </cell>
          <cell r="F15">
            <v>2.95</v>
          </cell>
          <cell r="G15">
            <v>39979540000</v>
          </cell>
          <cell r="H15">
            <v>2.95</v>
          </cell>
          <cell r="I15">
            <v>45304540000</v>
          </cell>
          <cell r="J15">
            <v>2.95</v>
          </cell>
          <cell r="K15">
            <v>46893430000</v>
          </cell>
          <cell r="L15">
            <v>3.39</v>
          </cell>
          <cell r="M15">
            <v>50943430000</v>
          </cell>
          <cell r="N15">
            <v>3.39</v>
          </cell>
          <cell r="O15">
            <v>56693430000</v>
          </cell>
        </row>
        <row r="16">
          <cell r="B16" t="str">
            <v>DINAS PERTANIAN</v>
          </cell>
          <cell r="C16">
            <v>0</v>
          </cell>
          <cell r="D16">
            <v>0</v>
          </cell>
          <cell r="E16">
            <v>0</v>
          </cell>
          <cell r="F16">
            <v>0</v>
          </cell>
          <cell r="G16">
            <v>0</v>
          </cell>
          <cell r="H16">
            <v>0</v>
          </cell>
          <cell r="I16">
            <v>0</v>
          </cell>
          <cell r="J16">
            <v>0</v>
          </cell>
          <cell r="K16">
            <v>0</v>
          </cell>
          <cell r="L16">
            <v>0</v>
          </cell>
          <cell r="M16">
            <v>0</v>
          </cell>
          <cell r="N16">
            <v>0</v>
          </cell>
          <cell r="O16">
            <v>0</v>
          </cell>
        </row>
        <row r="17">
          <cell r="B17" t="str">
            <v>Program peningkatan produksi hasil peternakan</v>
          </cell>
          <cell r="C17" t="str">
            <v>Jumlah Populasi Ternak</v>
          </cell>
          <cell r="D17" t="str">
            <v>Ternak Besar =15.339 ekor, Ternak Kecil = 28.024 ekor, unggas = 444.798 ekor</v>
          </cell>
          <cell r="E17">
            <v>203470000</v>
          </cell>
          <cell r="F17" t="str">
            <v>Ternak Besar =15.829 ekor, Ternak Kecil = 29.591 ekor, unggas = 453.693 ekor</v>
          </cell>
          <cell r="G17">
            <v>4714885000</v>
          </cell>
          <cell r="H17" t="str">
            <v>Ternak Besar =17.818ekor, Ternak Kecil = 31.257 ekor, unggas = 462.767 ekor</v>
          </cell>
          <cell r="I17">
            <v>3845000000</v>
          </cell>
          <cell r="J17" t="str">
            <v>Ternak Besar = 20.302 ekor, Ternak Kecil = 33.027 ekor, unggas = 472.023 ekor</v>
          </cell>
          <cell r="K17">
            <v>3851000000</v>
          </cell>
          <cell r="L17" t="str">
            <v>Ternak Besar =22.780 ekor, Ternak Kecil = 34.910 ekor, unggas = 481.463 ekor</v>
          </cell>
          <cell r="M17">
            <v>4857000000</v>
          </cell>
          <cell r="N17" t="str">
            <v>Ternak Besar = 25.252 ekor, Ternak Kecil = 36.913 ekor, unggas = 491.092 ekor</v>
          </cell>
          <cell r="O17">
            <v>4813000000</v>
          </cell>
        </row>
        <row r="18">
          <cell r="B18" t="str">
            <v>Program Pengembangan Prasarana dan Sarana Pertanian</v>
          </cell>
          <cell r="C18" t="str">
            <v>Jumlah alsintan yangdiadakan (unit), panjang jides yangterbangun (km), luascetak sawah baru (ha)</v>
          </cell>
          <cell r="D18" t="str">
            <v>0</v>
          </cell>
          <cell r="E18">
            <v>0</v>
          </cell>
          <cell r="F18" t="str">
            <v>alsintan = 100 unit, jides =4 km, luas cetak sawah baru = 0 ha</v>
          </cell>
          <cell r="G18">
            <v>9623256500</v>
          </cell>
          <cell r="H18" t="str">
            <v>alsintan = 200 unit, jides =6 km, luas cetak sawah baru = 0 ha</v>
          </cell>
          <cell r="I18">
            <v>15980000000</v>
          </cell>
          <cell r="J18" t="str">
            <v>alsintan = 352 unit, jides =6 km, luas cetak sawah baru = 500 ha</v>
          </cell>
          <cell r="K18">
            <v>28570000000</v>
          </cell>
          <cell r="L18" t="str">
            <v>alsintan = 352 unit, jides =6 km, luas cetak sawah baru = 500 ha</v>
          </cell>
          <cell r="M18">
            <v>31460233250</v>
          </cell>
          <cell r="N18" t="str">
            <v>alsintan = 0 unit, jides =6 km, luas cetak sawah baru = 0 ha</v>
          </cell>
          <cell r="O18">
            <v>7009000000</v>
          </cell>
        </row>
        <row r="19">
          <cell r="B19" t="str">
            <v>Program Peningkatan Produksi Tanaman Perkebunan</v>
          </cell>
          <cell r="C19" t="str">
            <v>Jumlah produksi Perkebunan</v>
          </cell>
          <cell r="D19">
            <v>0</v>
          </cell>
          <cell r="E19">
            <v>0</v>
          </cell>
          <cell r="F19" t="str">
            <v>Kakao = 13.597 ton, Lada = 4.094 ton, Kelapa sawit = 258.364 ton</v>
          </cell>
          <cell r="G19">
            <v>11368350000</v>
          </cell>
          <cell r="H19" t="str">
            <v>Kakao = 16.147 ton, Lada = 4.301 ton, Kelapa sawit = 285.102 ton</v>
          </cell>
          <cell r="I19">
            <v>20488585500</v>
          </cell>
          <cell r="J19" t="str">
            <v>Kakao = 17.996 ton, Lada= 4.336 ton, Kelapa sawit =304.621 ton</v>
          </cell>
          <cell r="K19">
            <v>24189952200</v>
          </cell>
          <cell r="L19" t="str">
            <v>Kakao = 19.996 ton, Lada= 4.449 ton, Kelapa sawit =328.318 ton</v>
          </cell>
          <cell r="M19">
            <v>26995000000</v>
          </cell>
          <cell r="N19" t="str">
            <v>Kakao = 22.496 ton, Lada= 5.548 ton, Kelapa sawit =346.558 ton</v>
          </cell>
          <cell r="O19">
            <v>3860000000</v>
          </cell>
          <cell r="P19">
            <v>0</v>
          </cell>
        </row>
        <row r="20">
          <cell r="B20" t="str">
            <v>DINAS KELAUTAN DAN PERIKANAN</v>
          </cell>
          <cell r="C20">
            <v>0</v>
          </cell>
          <cell r="D20">
            <v>0</v>
          </cell>
          <cell r="E20">
            <v>0</v>
          </cell>
          <cell r="F20">
            <v>0</v>
          </cell>
          <cell r="G20">
            <v>0</v>
          </cell>
          <cell r="H20">
            <v>0</v>
          </cell>
          <cell r="I20">
            <v>0</v>
          </cell>
          <cell r="J20">
            <v>0</v>
          </cell>
          <cell r="K20">
            <v>0</v>
          </cell>
          <cell r="L20">
            <v>0</v>
          </cell>
          <cell r="M20">
            <v>0</v>
          </cell>
          <cell r="N20">
            <v>0</v>
          </cell>
          <cell r="O20">
            <v>0</v>
          </cell>
        </row>
        <row r="21">
          <cell r="B21" t="str">
            <v>Program Pengembangan Budidaya Perikanan</v>
          </cell>
          <cell r="C21" t="str">
            <v>Jumlah produksiPerikanan Budidaya (ton)</v>
          </cell>
          <cell r="D21">
            <v>44210</v>
          </cell>
          <cell r="E21">
            <v>606927500</v>
          </cell>
          <cell r="F21">
            <v>45497</v>
          </cell>
          <cell r="G21">
            <v>8010023625</v>
          </cell>
          <cell r="H21">
            <v>46785</v>
          </cell>
          <cell r="I21">
            <v>5502899806.25</v>
          </cell>
          <cell r="J21">
            <v>48073</v>
          </cell>
          <cell r="K21">
            <v>5791788546.5600004</v>
          </cell>
          <cell r="L21">
            <v>49360</v>
          </cell>
          <cell r="M21">
            <v>3998077973.8899999</v>
          </cell>
          <cell r="N21">
            <v>50648</v>
          </cell>
          <cell r="O21">
            <v>459656872.58999997</v>
          </cell>
        </row>
        <row r="22">
          <cell r="B22" t="str">
            <v>Program pengembangan perikanan tangkap</v>
          </cell>
          <cell r="C22" t="str">
            <v>Jumlah produksi Perikanan Tangkap (ton)</v>
          </cell>
          <cell r="D22">
            <v>8702.2999999999993</v>
          </cell>
          <cell r="E22">
            <v>8900829300</v>
          </cell>
          <cell r="F22">
            <v>8745.59</v>
          </cell>
          <cell r="G22">
            <v>11850000000</v>
          </cell>
          <cell r="H22">
            <v>8788.89</v>
          </cell>
          <cell r="I22">
            <v>10060000000</v>
          </cell>
          <cell r="J22">
            <v>8832.18</v>
          </cell>
          <cell r="K22">
            <v>7870000000</v>
          </cell>
          <cell r="L22">
            <v>8875.48</v>
          </cell>
          <cell r="M22">
            <v>1885000000</v>
          </cell>
          <cell r="N22">
            <v>8918.77</v>
          </cell>
          <cell r="O22">
            <v>0</v>
          </cell>
        </row>
        <row r="23">
          <cell r="B23" t="str">
            <v>Program Optimalisasi pengelolaan dan pemasaran produksi perikanan</v>
          </cell>
          <cell r="C23" t="str">
            <v>Jumlah produksiPengolahanikan  (ton)</v>
          </cell>
          <cell r="D23">
            <v>303.75</v>
          </cell>
          <cell r="E23">
            <v>1687026200</v>
          </cell>
          <cell r="F23">
            <v>305.27</v>
          </cell>
          <cell r="G23">
            <v>485000000</v>
          </cell>
          <cell r="H23">
            <v>306.8</v>
          </cell>
          <cell r="I23">
            <v>490000000</v>
          </cell>
          <cell r="J23">
            <v>308.33</v>
          </cell>
          <cell r="K23">
            <v>495000000</v>
          </cell>
          <cell r="L23">
            <v>309.87</v>
          </cell>
          <cell r="M23">
            <v>245000000</v>
          </cell>
          <cell r="N23">
            <v>311.42</v>
          </cell>
          <cell r="O23">
            <v>245000000</v>
          </cell>
        </row>
        <row r="24">
          <cell r="B24" t="str">
            <v>DPMPTSP</v>
          </cell>
          <cell r="C24">
            <v>0</v>
          </cell>
          <cell r="D24">
            <v>0</v>
          </cell>
          <cell r="E24">
            <v>0</v>
          </cell>
          <cell r="F24">
            <v>0</v>
          </cell>
          <cell r="G24">
            <v>0</v>
          </cell>
          <cell r="H24">
            <v>0</v>
          </cell>
          <cell r="I24">
            <v>0</v>
          </cell>
          <cell r="J24">
            <v>0</v>
          </cell>
          <cell r="K24">
            <v>0</v>
          </cell>
          <cell r="L24">
            <v>0</v>
          </cell>
          <cell r="M24">
            <v>0</v>
          </cell>
          <cell r="N24">
            <v>0</v>
          </cell>
          <cell r="O24">
            <v>0</v>
          </cell>
        </row>
        <row r="25">
          <cell r="B25" t="str">
            <v>Program Peningkatan Iklim Investasi dan Realisasi Investasi</v>
          </cell>
          <cell r="C25" t="str">
            <v>Jumlah minat dan rencana investasi</v>
          </cell>
          <cell r="D25">
            <v>30</v>
          </cell>
          <cell r="E25">
            <v>91747600</v>
          </cell>
          <cell r="F25">
            <v>35</v>
          </cell>
          <cell r="G25">
            <v>425000000</v>
          </cell>
          <cell r="H25">
            <v>36</v>
          </cell>
          <cell r="I25">
            <v>746900000</v>
          </cell>
          <cell r="J25">
            <v>37</v>
          </cell>
          <cell r="K25">
            <v>519097000</v>
          </cell>
          <cell r="L25">
            <v>38</v>
          </cell>
          <cell r="M25">
            <v>381599000</v>
          </cell>
          <cell r="N25">
            <v>39</v>
          </cell>
          <cell r="O25">
            <v>394416000</v>
          </cell>
        </row>
        <row r="26">
          <cell r="B26" t="str">
            <v>Program Peningkatan Promosi dan Kerjasama Investasi</v>
          </cell>
          <cell r="C26" t="str">
            <v>Nilai investasiPMA $ dan PMDN Rp.</v>
          </cell>
          <cell r="D26" t="str">
            <v>Rp520.000.0000.000(PMDN) $13.300.000(PMA)</v>
          </cell>
          <cell r="E26">
            <v>334386400</v>
          </cell>
          <cell r="F26" t="str">
            <v>Rp550.000.0000.000(PMDN) $13.500.000(PMA)</v>
          </cell>
          <cell r="G26">
            <v>495062000</v>
          </cell>
          <cell r="H26" t="str">
            <v>Rp580.000.0000.000 (PMDN) $13.800.000 (PMA)</v>
          </cell>
          <cell r="I26">
            <v>526313000</v>
          </cell>
          <cell r="J26" t="str">
            <v>Rp600.000.0000.000 (PMDN) $14.000.000 (PMA)</v>
          </cell>
          <cell r="K26">
            <v>557902300</v>
          </cell>
          <cell r="L26" t="str">
            <v>Rp620.000.0000.000 (PMDN) $14.200.000 (PMA)</v>
          </cell>
          <cell r="M26">
            <v>589838519</v>
          </cell>
          <cell r="N26" t="str">
            <v>Rp650.000.0000.000 (PMDN) $14.400.000 (PMA)</v>
          </cell>
          <cell r="O26">
            <v>607533000</v>
          </cell>
        </row>
        <row r="27">
          <cell r="B27" t="str">
            <v>Program Pengawasan dan Pengendalian PM dan PTSP</v>
          </cell>
          <cell r="C27">
            <v>0</v>
          </cell>
          <cell r="D27">
            <v>0</v>
          </cell>
          <cell r="E27">
            <v>0</v>
          </cell>
          <cell r="F27">
            <v>0</v>
          </cell>
          <cell r="G27">
            <v>0</v>
          </cell>
          <cell r="H27">
            <v>0</v>
          </cell>
          <cell r="I27">
            <v>0</v>
          </cell>
          <cell r="J27">
            <v>0</v>
          </cell>
          <cell r="K27">
            <v>0</v>
          </cell>
          <cell r="L27">
            <v>0</v>
          </cell>
          <cell r="M27">
            <v>0</v>
          </cell>
          <cell r="N27">
            <v>0</v>
          </cell>
          <cell r="O27">
            <v>0</v>
          </cell>
        </row>
      </sheetData>
      <sheetData sheetId="10">
        <row r="3">
          <cell r="B3" t="str">
            <v>Program Pendidikan Anak Usia Dini</v>
          </cell>
          <cell r="C3" t="str">
            <v>Rasio ketersediaan sekolah terhadap pendududuk usia TK/PAUD (sek/10.000 penduduk)</v>
          </cell>
          <cell r="D3">
            <v>0</v>
          </cell>
          <cell r="E3">
            <v>0</v>
          </cell>
          <cell r="F3">
            <v>0</v>
          </cell>
          <cell r="G3">
            <v>1559495000</v>
          </cell>
          <cell r="H3">
            <v>0</v>
          </cell>
          <cell r="I3">
            <v>2604544000</v>
          </cell>
          <cell r="J3">
            <v>0.54</v>
          </cell>
          <cell r="K3">
            <v>19009952500</v>
          </cell>
          <cell r="L3">
            <v>0.59</v>
          </cell>
          <cell r="M3">
            <v>18809952500</v>
          </cell>
          <cell r="N3">
            <v>0.64</v>
          </cell>
          <cell r="O3">
            <v>14118642500</v>
          </cell>
        </row>
        <row r="4">
          <cell r="B4" t="str">
            <v>Program Wajib Belajar Pendidikan Dasar Sembilan Tahun</v>
          </cell>
          <cell r="C4" t="str">
            <v>Sekolah Pendidikan SMP/MTs dan SMA/SMK/MA kondisi Bangunan Baik (unit)</v>
          </cell>
          <cell r="D4">
            <v>80</v>
          </cell>
          <cell r="E4">
            <v>0</v>
          </cell>
          <cell r="F4">
            <v>84</v>
          </cell>
          <cell r="G4">
            <v>88822422831</v>
          </cell>
          <cell r="H4">
            <v>86</v>
          </cell>
          <cell r="I4">
            <v>95753620420</v>
          </cell>
          <cell r="J4">
            <v>88</v>
          </cell>
          <cell r="K4">
            <v>121</v>
          </cell>
          <cell r="L4">
            <v>92</v>
          </cell>
          <cell r="M4">
            <v>146879472286</v>
          </cell>
          <cell r="N4">
            <v>94</v>
          </cell>
          <cell r="O4">
            <v>160682790811</v>
          </cell>
        </row>
        <row r="5">
          <cell r="B5">
            <v>0</v>
          </cell>
          <cell r="C5" t="str">
            <v>% SD Memiliki Gedung Perpustakaan (%)</v>
          </cell>
          <cell r="D5">
            <v>20</v>
          </cell>
          <cell r="E5">
            <v>0</v>
          </cell>
          <cell r="F5">
            <v>20</v>
          </cell>
          <cell r="G5">
            <v>0</v>
          </cell>
          <cell r="H5">
            <v>50</v>
          </cell>
          <cell r="I5">
            <v>0</v>
          </cell>
          <cell r="J5">
            <v>65</v>
          </cell>
          <cell r="K5">
            <v>0</v>
          </cell>
          <cell r="L5">
            <v>80</v>
          </cell>
          <cell r="M5">
            <v>0</v>
          </cell>
          <cell r="N5">
            <v>90</v>
          </cell>
          <cell r="O5">
            <v>0</v>
          </cell>
        </row>
        <row r="6">
          <cell r="B6">
            <v>0</v>
          </cell>
          <cell r="C6" t="str">
            <v>Sekolah Pendidikan SD/MI kondisi bangunan baik (unit)</v>
          </cell>
          <cell r="D6">
            <v>122</v>
          </cell>
          <cell r="E6">
            <v>0</v>
          </cell>
          <cell r="F6">
            <v>135</v>
          </cell>
          <cell r="G6">
            <v>0</v>
          </cell>
          <cell r="H6">
            <v>145</v>
          </cell>
          <cell r="I6">
            <v>0</v>
          </cell>
          <cell r="J6">
            <v>155</v>
          </cell>
          <cell r="K6">
            <v>0</v>
          </cell>
          <cell r="L6">
            <v>160</v>
          </cell>
          <cell r="M6">
            <v>0</v>
          </cell>
          <cell r="N6">
            <v>176</v>
          </cell>
          <cell r="O6">
            <v>0</v>
          </cell>
        </row>
        <row r="7">
          <cell r="B7">
            <v>0</v>
          </cell>
          <cell r="C7" t="str">
            <v>Rasio ketersediaan sekolah terhadap pendududuk usia SD/MI (sek/10.000 pddk)</v>
          </cell>
          <cell r="D7">
            <v>51.98</v>
          </cell>
          <cell r="E7">
            <v>0</v>
          </cell>
          <cell r="F7">
            <v>51.98</v>
          </cell>
          <cell r="G7">
            <v>0</v>
          </cell>
          <cell r="H7">
            <v>52.17</v>
          </cell>
          <cell r="I7">
            <v>0</v>
          </cell>
          <cell r="J7">
            <v>52.43</v>
          </cell>
          <cell r="K7">
            <v>0</v>
          </cell>
          <cell r="L7">
            <v>52.55</v>
          </cell>
          <cell r="M7">
            <v>0</v>
          </cell>
          <cell r="N7">
            <v>52.56</v>
          </cell>
          <cell r="O7">
            <v>0</v>
          </cell>
        </row>
        <row r="8">
          <cell r="B8">
            <v>0</v>
          </cell>
          <cell r="C8" t="str">
            <v>% SMP Memiliki Gedung Perpustakaan (%)</v>
          </cell>
          <cell r="D8">
            <v>50</v>
          </cell>
          <cell r="E8">
            <v>0</v>
          </cell>
          <cell r="F8">
            <v>50</v>
          </cell>
          <cell r="G8">
            <v>0</v>
          </cell>
          <cell r="H8">
            <v>65</v>
          </cell>
          <cell r="I8">
            <v>0</v>
          </cell>
          <cell r="J8">
            <v>80</v>
          </cell>
          <cell r="K8">
            <v>0</v>
          </cell>
          <cell r="L8">
            <v>95</v>
          </cell>
          <cell r="M8">
            <v>0</v>
          </cell>
          <cell r="N8">
            <v>98</v>
          </cell>
          <cell r="O8">
            <v>0</v>
          </cell>
        </row>
        <row r="9">
          <cell r="B9">
            <v>0</v>
          </cell>
          <cell r="C9" t="str">
            <v>% SMP Memiliki Lab.Komputer (%)</v>
          </cell>
          <cell r="D9">
            <v>50</v>
          </cell>
          <cell r="E9">
            <v>0</v>
          </cell>
          <cell r="F9">
            <v>50</v>
          </cell>
          <cell r="G9">
            <v>0</v>
          </cell>
          <cell r="H9">
            <v>60</v>
          </cell>
          <cell r="I9">
            <v>0</v>
          </cell>
          <cell r="J9">
            <v>70</v>
          </cell>
          <cell r="K9">
            <v>0</v>
          </cell>
          <cell r="L9">
            <v>78</v>
          </cell>
          <cell r="M9">
            <v>0</v>
          </cell>
          <cell r="N9">
            <v>80</v>
          </cell>
          <cell r="O9">
            <v>0</v>
          </cell>
        </row>
        <row r="10">
          <cell r="B10">
            <v>0</v>
          </cell>
          <cell r="C10" t="str">
            <v>Rasio ketersediaan sekolah terhadap pendududuk usia SMP/MTs (sek/10.000 penduduk)</v>
          </cell>
          <cell r="D10">
            <v>41.85</v>
          </cell>
          <cell r="E10">
            <v>0</v>
          </cell>
          <cell r="F10">
            <v>42.3</v>
          </cell>
          <cell r="G10">
            <v>0</v>
          </cell>
          <cell r="H10">
            <v>42.49</v>
          </cell>
          <cell r="I10">
            <v>0</v>
          </cell>
          <cell r="J10">
            <v>43.05</v>
          </cell>
          <cell r="K10">
            <v>0</v>
          </cell>
          <cell r="L10">
            <v>43.33</v>
          </cell>
          <cell r="M10">
            <v>0</v>
          </cell>
          <cell r="N10">
            <v>43.49</v>
          </cell>
          <cell r="O10">
            <v>0</v>
          </cell>
        </row>
        <row r="11">
          <cell r="B11">
            <v>0</v>
          </cell>
          <cell r="C11" t="str">
            <v>% SMP Memiliki Lab. IPA (%)</v>
          </cell>
          <cell r="D11">
            <v>70</v>
          </cell>
          <cell r="E11">
            <v>0</v>
          </cell>
          <cell r="F11">
            <v>70</v>
          </cell>
          <cell r="G11">
            <v>0</v>
          </cell>
          <cell r="H11">
            <v>75</v>
          </cell>
          <cell r="I11">
            <v>0</v>
          </cell>
          <cell r="J11">
            <v>80</v>
          </cell>
          <cell r="K11">
            <v>0</v>
          </cell>
          <cell r="L11">
            <v>85</v>
          </cell>
          <cell r="M11">
            <v>0</v>
          </cell>
          <cell r="N11">
            <v>90</v>
          </cell>
          <cell r="O11">
            <v>0</v>
          </cell>
        </row>
        <row r="12">
          <cell r="B12">
            <v>0</v>
          </cell>
          <cell r="C12" t="str">
            <v>% Ruang Kelas Rusak berkurang (%)</v>
          </cell>
          <cell r="D12">
            <v>15</v>
          </cell>
          <cell r="E12">
            <v>0</v>
          </cell>
          <cell r="F12">
            <v>15</v>
          </cell>
          <cell r="G12">
            <v>0</v>
          </cell>
          <cell r="H12">
            <v>12</v>
          </cell>
          <cell r="I12">
            <v>0</v>
          </cell>
          <cell r="J12">
            <v>10</v>
          </cell>
          <cell r="K12">
            <v>0</v>
          </cell>
          <cell r="L12">
            <v>9</v>
          </cell>
          <cell r="M12">
            <v>0</v>
          </cell>
          <cell r="N12">
            <v>6</v>
          </cell>
          <cell r="O12">
            <v>0</v>
          </cell>
        </row>
        <row r="13">
          <cell r="B13" t="str">
            <v>Program Pendidikan Non Formal</v>
          </cell>
          <cell r="C13" t="str">
            <v>% warga buta aksara yang mengikuti pembelajaran keaksaraan</v>
          </cell>
          <cell r="D13">
            <v>0</v>
          </cell>
          <cell r="E13">
            <v>0</v>
          </cell>
          <cell r="F13">
            <v>0</v>
          </cell>
          <cell r="G13">
            <v>1013632500</v>
          </cell>
          <cell r="H13">
            <v>0</v>
          </cell>
          <cell r="I13">
            <v>860817500</v>
          </cell>
          <cell r="J13">
            <v>30</v>
          </cell>
          <cell r="K13">
            <v>1225401000</v>
          </cell>
          <cell r="L13">
            <v>40</v>
          </cell>
          <cell r="M13">
            <v>1256760000</v>
          </cell>
          <cell r="N13">
            <v>50</v>
          </cell>
          <cell r="O13">
            <v>1167911000</v>
          </cell>
        </row>
        <row r="14">
          <cell r="B14">
            <v>0</v>
          </cell>
          <cell r="C14" t="str">
            <v>% Kelulusan warga belajar mengikuti Kesetaraan kejar paket A,B,C</v>
          </cell>
          <cell r="D14">
            <v>0</v>
          </cell>
          <cell r="E14">
            <v>0</v>
          </cell>
          <cell r="F14">
            <v>0</v>
          </cell>
          <cell r="G14">
            <v>0</v>
          </cell>
          <cell r="H14">
            <v>0</v>
          </cell>
          <cell r="I14">
            <v>0</v>
          </cell>
          <cell r="J14">
            <v>92</v>
          </cell>
          <cell r="K14">
            <v>0</v>
          </cell>
          <cell r="L14">
            <v>93</v>
          </cell>
          <cell r="M14">
            <v>0</v>
          </cell>
          <cell r="N14">
            <v>99</v>
          </cell>
          <cell r="O14">
            <v>0</v>
          </cell>
        </row>
        <row r="15">
          <cell r="B15" t="str">
            <v>Program Peningkatan Mutu Pendidik dan Tenaga Kependidikan</v>
          </cell>
          <cell r="C15" t="str">
            <v>Persentase Peningkatan mutu guru mata pelajaran (%)</v>
          </cell>
          <cell r="D15">
            <v>0</v>
          </cell>
          <cell r="E15">
            <v>0</v>
          </cell>
          <cell r="F15">
            <v>0</v>
          </cell>
          <cell r="G15">
            <v>672081000</v>
          </cell>
          <cell r="H15">
            <v>0</v>
          </cell>
          <cell r="I15">
            <v>1732834100</v>
          </cell>
          <cell r="J15">
            <v>39</v>
          </cell>
          <cell r="K15">
            <v>2237042100</v>
          </cell>
          <cell r="L15">
            <v>45</v>
          </cell>
          <cell r="M15">
            <v>2285595941</v>
          </cell>
          <cell r="N15">
            <v>55</v>
          </cell>
          <cell r="O15">
            <v>2308445498</v>
          </cell>
        </row>
        <row r="16">
          <cell r="B16" t="str">
            <v>Program Manajemen Pelayanan Pendidikan</v>
          </cell>
          <cell r="C16" t="str">
            <v>Persentase angkapartisipasi pendidikantinggi</v>
          </cell>
          <cell r="D16">
            <v>0</v>
          </cell>
          <cell r="E16">
            <v>0</v>
          </cell>
          <cell r="F16">
            <v>0</v>
          </cell>
          <cell r="G16">
            <v>19982650000</v>
          </cell>
          <cell r="H16">
            <v>0.2</v>
          </cell>
          <cell r="I16">
            <v>24992918000</v>
          </cell>
          <cell r="J16">
            <v>0.3</v>
          </cell>
          <cell r="K16">
            <v>25991147800</v>
          </cell>
          <cell r="L16">
            <v>0.4</v>
          </cell>
          <cell r="M16">
            <v>27216997580</v>
          </cell>
          <cell r="N16">
            <v>0.5</v>
          </cell>
          <cell r="O16">
            <v>21784038190</v>
          </cell>
        </row>
        <row r="17">
          <cell r="B17" t="str">
            <v>DINAS KESEHATAN</v>
          </cell>
          <cell r="C17">
            <v>0</v>
          </cell>
          <cell r="D17">
            <v>0</v>
          </cell>
          <cell r="E17">
            <v>0</v>
          </cell>
          <cell r="F17">
            <v>0</v>
          </cell>
          <cell r="G17">
            <v>0</v>
          </cell>
          <cell r="H17">
            <v>0</v>
          </cell>
          <cell r="I17">
            <v>0</v>
          </cell>
          <cell r="J17">
            <v>0</v>
          </cell>
          <cell r="K17">
            <v>0</v>
          </cell>
          <cell r="L17">
            <v>0</v>
          </cell>
          <cell r="M17">
            <v>0</v>
          </cell>
          <cell r="N17">
            <v>0</v>
          </cell>
          <cell r="O17">
            <v>0</v>
          </cell>
        </row>
        <row r="18">
          <cell r="B18" t="str">
            <v>Program Standarisasi Pelayanan Kesehatan</v>
          </cell>
          <cell r="C18" t="str">
            <v>- Persentase FKTP yang melaksanakan sistem rujukan sesuai standar (%)- Persentase FKTP yang memberikan pelayanan sesuai standar (%)</v>
          </cell>
          <cell r="D18" t="str">
            <v>- 7- 50</v>
          </cell>
          <cell r="E18">
            <v>0</v>
          </cell>
          <cell r="F18" t="str">
            <v>- 7- 50</v>
          </cell>
          <cell r="G18">
            <v>13049940580</v>
          </cell>
          <cell r="H18" t="str">
            <v>- 47- 75</v>
          </cell>
          <cell r="I18">
            <v>18589653338</v>
          </cell>
          <cell r="J18" t="str">
            <v>- 71- 80</v>
          </cell>
          <cell r="K18">
            <v>14467053190</v>
          </cell>
          <cell r="L18" t="str">
            <v>- 88- 88</v>
          </cell>
          <cell r="M18">
            <v>835139250</v>
          </cell>
          <cell r="N18" t="str">
            <v>- 100- 100</v>
          </cell>
          <cell r="O18">
            <v>918653225</v>
          </cell>
        </row>
        <row r="19">
          <cell r="B19" t="str">
            <v>Program pengadaan, peningkatan dan perbaikan sarana dan prasarana puskesmas/ puskemas pembantu dan jaringannya</v>
          </cell>
          <cell r="C19" t="str">
            <v>Jumlah Puskesmas dan jaringannya yang ditingkatkan kualitasnya (PKM)</v>
          </cell>
          <cell r="D19">
            <v>15</v>
          </cell>
          <cell r="E19">
            <v>0</v>
          </cell>
          <cell r="F19">
            <v>15</v>
          </cell>
          <cell r="G19">
            <v>23513084679</v>
          </cell>
          <cell r="H19">
            <v>17</v>
          </cell>
          <cell r="I19">
            <v>6128973795</v>
          </cell>
          <cell r="J19">
            <v>17</v>
          </cell>
          <cell r="K19">
            <v>12988292500</v>
          </cell>
          <cell r="L19">
            <v>17</v>
          </cell>
          <cell r="M19">
            <v>9324236250</v>
          </cell>
          <cell r="N19">
            <v>17</v>
          </cell>
          <cell r="O19">
            <v>12551159875</v>
          </cell>
        </row>
        <row r="20">
          <cell r="B20" t="str">
            <v>Program kemitraan peningkatan pelayanan kesehatan</v>
          </cell>
          <cell r="C20" t="str">
            <v>Jumlah penduduk yang memiliki jaminan kesehatan (jiwa)</v>
          </cell>
          <cell r="D20">
            <v>150000</v>
          </cell>
          <cell r="E20">
            <v>0</v>
          </cell>
          <cell r="F20">
            <v>150000</v>
          </cell>
          <cell r="G20">
            <v>17723016700</v>
          </cell>
          <cell r="H20">
            <v>153000</v>
          </cell>
          <cell r="I20">
            <v>33172933000</v>
          </cell>
          <cell r="J20">
            <v>241000</v>
          </cell>
          <cell r="K20">
            <v>39730926000</v>
          </cell>
          <cell r="L20">
            <v>245000</v>
          </cell>
          <cell r="M20">
            <v>43977018600</v>
          </cell>
          <cell r="N20">
            <v>280000</v>
          </cell>
          <cell r="O20">
            <v>48324320460</v>
          </cell>
        </row>
        <row r="21">
          <cell r="B21" t="str">
            <v>Program Pengadaan, Peningkatan Sarana Dan Prasarana Rumah Sakit/ Rumah Sakit Jiwa/Rumah Sakit Paru-Paru/  Rumah Sakit Mata</v>
          </cell>
          <cell r="C21" t="str">
            <v>Peningkatan Sarana dan Prasarana Rumah Sakit</v>
          </cell>
          <cell r="D21">
            <v>0</v>
          </cell>
          <cell r="E21">
            <v>0</v>
          </cell>
          <cell r="F21">
            <v>0</v>
          </cell>
          <cell r="G21">
            <v>0</v>
          </cell>
          <cell r="H21">
            <v>0</v>
          </cell>
          <cell r="I21">
            <v>708799622</v>
          </cell>
          <cell r="J21">
            <v>0</v>
          </cell>
          <cell r="K21">
            <v>6856540000</v>
          </cell>
          <cell r="L21">
            <v>0</v>
          </cell>
          <cell r="M21">
            <v>12550000000</v>
          </cell>
          <cell r="N21">
            <v>0</v>
          </cell>
          <cell r="O21">
            <v>16100000000</v>
          </cell>
        </row>
        <row r="22">
          <cell r="B22" t="str">
            <v>DINAS PU</v>
          </cell>
          <cell r="C22">
            <v>0</v>
          </cell>
          <cell r="D22">
            <v>0</v>
          </cell>
          <cell r="E22">
            <v>0</v>
          </cell>
          <cell r="F22">
            <v>0</v>
          </cell>
          <cell r="G22">
            <v>0</v>
          </cell>
          <cell r="H22">
            <v>0</v>
          </cell>
          <cell r="I22">
            <v>0</v>
          </cell>
          <cell r="J22">
            <v>0</v>
          </cell>
          <cell r="K22">
            <v>0</v>
          </cell>
          <cell r="L22">
            <v>0</v>
          </cell>
          <cell r="M22">
            <v>0</v>
          </cell>
          <cell r="N22">
            <v>0</v>
          </cell>
          <cell r="O22">
            <v>0</v>
          </cell>
        </row>
        <row r="23">
          <cell r="B23" t="str">
            <v>Program pembangunan jalan dan jembatan</v>
          </cell>
          <cell r="C23" t="str">
            <v>Jumlah jembatan dalam kondisi baik (unit)</v>
          </cell>
          <cell r="D23">
            <v>163</v>
          </cell>
          <cell r="E23">
            <v>202114968693</v>
          </cell>
          <cell r="F23">
            <v>173</v>
          </cell>
          <cell r="G23">
            <v>177466055509</v>
          </cell>
          <cell r="H23">
            <v>182</v>
          </cell>
          <cell r="I23">
            <v>155481418640</v>
          </cell>
          <cell r="J23">
            <v>188</v>
          </cell>
          <cell r="K23">
            <v>103000000000</v>
          </cell>
          <cell r="L23">
            <v>194</v>
          </cell>
          <cell r="M23">
            <v>103000000000</v>
          </cell>
          <cell r="N23">
            <v>0</v>
          </cell>
          <cell r="O23">
            <v>0</v>
          </cell>
        </row>
        <row r="24">
          <cell r="B24">
            <v>0</v>
          </cell>
          <cell r="C24" t="str">
            <v>Proporsi panjang jaringan jalan dalam kondisi baik (km)</v>
          </cell>
          <cell r="D24">
            <v>1329.79</v>
          </cell>
          <cell r="E24">
            <v>0</v>
          </cell>
          <cell r="F24">
            <v>1396.28</v>
          </cell>
          <cell r="G24">
            <v>0</v>
          </cell>
          <cell r="H24">
            <v>1466.09</v>
          </cell>
          <cell r="I24">
            <v>0</v>
          </cell>
          <cell r="J24">
            <v>1539.4</v>
          </cell>
          <cell r="K24">
            <v>0</v>
          </cell>
          <cell r="L24">
            <v>1616.37</v>
          </cell>
          <cell r="M24">
            <v>0</v>
          </cell>
          <cell r="N24">
            <v>1697.19</v>
          </cell>
          <cell r="O24">
            <v>0</v>
          </cell>
        </row>
        <row r="25">
          <cell r="B25" t="str">
            <v>Program Pengembangan dan Pengelolaan Jaringan Irigasi, Rawa dan Jaringan Pengairan lainnya</v>
          </cell>
          <cell r="C25" t="str">
            <v>Persentase panjang jaringan irigasi dalam kondisi baik (%)</v>
          </cell>
          <cell r="D25">
            <v>51.21</v>
          </cell>
          <cell r="E25">
            <v>20858270705</v>
          </cell>
          <cell r="F25">
            <v>53.18</v>
          </cell>
          <cell r="G25">
            <v>23772109678</v>
          </cell>
          <cell r="H25">
            <v>54.7</v>
          </cell>
          <cell r="I25">
            <v>31959975610</v>
          </cell>
          <cell r="J25">
            <v>55.76</v>
          </cell>
          <cell r="K25">
            <v>41865230000</v>
          </cell>
          <cell r="L25">
            <v>56.67</v>
          </cell>
          <cell r="M25">
            <v>56815230000</v>
          </cell>
          <cell r="N25">
            <v>0</v>
          </cell>
          <cell r="O25">
            <v>0</v>
          </cell>
        </row>
        <row r="26">
          <cell r="B26">
            <v>0</v>
          </cell>
          <cell r="C26" t="str">
            <v>Persentase panjang jaringan irigasi dalam kondisi baik</v>
          </cell>
          <cell r="D26">
            <v>0</v>
          </cell>
          <cell r="E26">
            <v>0</v>
          </cell>
          <cell r="F26">
            <v>0</v>
          </cell>
          <cell r="G26">
            <v>0</v>
          </cell>
          <cell r="H26">
            <v>0</v>
          </cell>
          <cell r="I26">
            <v>0</v>
          </cell>
          <cell r="J26">
            <v>0</v>
          </cell>
          <cell r="K26">
            <v>0</v>
          </cell>
          <cell r="L26">
            <v>0</v>
          </cell>
          <cell r="M26">
            <v>0</v>
          </cell>
          <cell r="N26">
            <v>0</v>
          </cell>
          <cell r="O26">
            <v>0</v>
          </cell>
        </row>
        <row r="27">
          <cell r="B27" t="str">
            <v>DINAS PERTANIAN</v>
          </cell>
          <cell r="C27">
            <v>0</v>
          </cell>
          <cell r="D27">
            <v>0</v>
          </cell>
          <cell r="E27">
            <v>0</v>
          </cell>
          <cell r="F27">
            <v>0</v>
          </cell>
          <cell r="G27">
            <v>0</v>
          </cell>
          <cell r="H27">
            <v>0</v>
          </cell>
          <cell r="I27">
            <v>0</v>
          </cell>
          <cell r="J27">
            <v>0</v>
          </cell>
          <cell r="K27">
            <v>0</v>
          </cell>
          <cell r="L27">
            <v>0</v>
          </cell>
          <cell r="M27">
            <v>0</v>
          </cell>
          <cell r="N27">
            <v>0</v>
          </cell>
          <cell r="O27">
            <v>0</v>
          </cell>
        </row>
        <row r="28">
          <cell r="B28" t="str">
            <v>Program peningkatan produksi hasil peternakan</v>
          </cell>
          <cell r="C28" t="str">
            <v>Jumlah Populasi Ternak</v>
          </cell>
          <cell r="D28" t="str">
            <v>- Jumlah populasi sapi = 14.010- Jumlah populasi kambing = 10.326- Jumlah populasi ayam = 382.503</v>
          </cell>
          <cell r="E28">
            <v>0</v>
          </cell>
          <cell r="F28" t="str">
            <v>- Jumlah populasi sapi = 15.021- Jumlah populasi kambing = 13.454- Jumlah populasi ayam = 1.446.811</v>
          </cell>
          <cell r="G28">
            <v>4714885000</v>
          </cell>
          <cell r="H28" t="str">
            <v>- Jumlah populasi sapi = 15.546- Jumlah populasi kambing = 13.992- Jumlah populasi ayam = 1.475.747</v>
          </cell>
          <cell r="I28">
            <v>1861154000</v>
          </cell>
          <cell r="J28" t="str">
            <v>- Jumlah populasi sapi = 16.439- Jumlah populasi kambing = 14.552- Jumlah populasi ayam = 1.505.262</v>
          </cell>
          <cell r="K28">
            <v>3513726000</v>
          </cell>
          <cell r="L28" t="str">
            <v>- Jumlah populasi sapi = 17.333- Jumlah populasi kambing = 15.134- Jumlah populasi ayam = 1.535.367</v>
          </cell>
          <cell r="M28">
            <v>3395000000</v>
          </cell>
          <cell r="N28" t="str">
            <v>- Jumlah populasi sapi = 19.161- Jumlah populasi kambing = 15.739- Jumlah populasi ayam = 1.566.075</v>
          </cell>
          <cell r="O28">
            <v>300000000</v>
          </cell>
        </row>
        <row r="29">
          <cell r="B29" t="str">
            <v>Program Pengembangan Prasarana dan Sarana Pertanian</v>
          </cell>
          <cell r="C29" t="str">
            <v>Nilai Indeks Pertanaman Padi (kali)</v>
          </cell>
          <cell r="D29" t="str">
            <v>1,49</v>
          </cell>
          <cell r="E29">
            <v>0</v>
          </cell>
          <cell r="F29">
            <v>0</v>
          </cell>
          <cell r="G29">
            <v>0</v>
          </cell>
          <cell r="H29">
            <v>1500</v>
          </cell>
          <cell r="I29">
            <v>34778769350</v>
          </cell>
          <cell r="J29">
            <v>1550</v>
          </cell>
          <cell r="K29">
            <v>25441764150</v>
          </cell>
          <cell r="L29">
            <v>1600</v>
          </cell>
          <cell r="M29">
            <v>20985000000</v>
          </cell>
          <cell r="N29">
            <v>1650</v>
          </cell>
          <cell r="O29">
            <v>21035000000</v>
          </cell>
        </row>
        <row r="30">
          <cell r="B30" t="str">
            <v>Program Peningkatan Produksi Tanaman Perkebunan</v>
          </cell>
          <cell r="C30" t="str">
            <v>Jumlah Produksi Lada Jumlah Produksi KakaoJumlah Produksi Kelapa Sawit</v>
          </cell>
          <cell r="D30" t="str">
            <v>385412400245630</v>
          </cell>
          <cell r="E30">
            <v>0</v>
          </cell>
          <cell r="F30" t="str">
            <v>4.09413.597258.364</v>
          </cell>
          <cell r="G30">
            <v>518827500</v>
          </cell>
          <cell r="H30" t="str">
            <v>4.30116.147285.102</v>
          </cell>
          <cell r="I30">
            <v>3241726860</v>
          </cell>
          <cell r="J30" t="str">
            <v>4.33617.996304.621</v>
          </cell>
          <cell r="K30">
            <v>4094982000</v>
          </cell>
          <cell r="L30" t="str">
            <v>4.44919.996328.318</v>
          </cell>
          <cell r="M30">
            <v>13175000000</v>
          </cell>
          <cell r="N30" t="str">
            <v>5.54822.496346.558</v>
          </cell>
          <cell r="O30">
            <v>16730000000</v>
          </cell>
        </row>
        <row r="31">
          <cell r="B31" t="str">
            <v>DINAS KELAUTAN DAN PERIKANAN</v>
          </cell>
          <cell r="C31">
            <v>0</v>
          </cell>
          <cell r="D31">
            <v>0</v>
          </cell>
          <cell r="E31">
            <v>0</v>
          </cell>
          <cell r="F31">
            <v>0</v>
          </cell>
          <cell r="G31">
            <v>0</v>
          </cell>
          <cell r="H31">
            <v>0</v>
          </cell>
          <cell r="I31">
            <v>0</v>
          </cell>
          <cell r="J31">
            <v>0</v>
          </cell>
          <cell r="K31">
            <v>0</v>
          </cell>
          <cell r="L31">
            <v>0</v>
          </cell>
          <cell r="M31">
            <v>0</v>
          </cell>
          <cell r="N31">
            <v>0</v>
          </cell>
          <cell r="O31">
            <v>0</v>
          </cell>
        </row>
        <row r="32">
          <cell r="B32" t="str">
            <v>Program Pengembangan Budidaya Perikanan</v>
          </cell>
          <cell r="C32" t="str">
            <v>Jumlah produksiPerikanan Budidaya (ton)</v>
          </cell>
          <cell r="D32">
            <v>42922</v>
          </cell>
          <cell r="E32">
            <v>0</v>
          </cell>
          <cell r="F32">
            <v>44210</v>
          </cell>
          <cell r="G32">
            <v>1657296400</v>
          </cell>
          <cell r="H32">
            <v>45497</v>
          </cell>
          <cell r="I32">
            <v>6866608000</v>
          </cell>
          <cell r="J32">
            <v>46788</v>
          </cell>
          <cell r="K32">
            <v>7568947455</v>
          </cell>
          <cell r="L32">
            <v>48073</v>
          </cell>
          <cell r="M32">
            <v>6756963547</v>
          </cell>
          <cell r="N32">
            <v>49380</v>
          </cell>
          <cell r="O32">
            <v>7437752974</v>
          </cell>
        </row>
        <row r="33">
          <cell r="B33" t="str">
            <v>Program pengembangan perikanan tangkap</v>
          </cell>
          <cell r="C33" t="str">
            <v>Jumlah produksi Perikanan Tangkap (ton)</v>
          </cell>
          <cell r="D33">
            <v>8659</v>
          </cell>
          <cell r="E33">
            <v>0</v>
          </cell>
          <cell r="F33">
            <v>8702300</v>
          </cell>
          <cell r="G33">
            <v>7416554300</v>
          </cell>
          <cell r="H33">
            <v>8745590</v>
          </cell>
          <cell r="I33">
            <v>11289630650</v>
          </cell>
          <cell r="J33">
            <v>8785890</v>
          </cell>
          <cell r="K33">
            <v>7952000000</v>
          </cell>
          <cell r="L33">
            <v>8832180</v>
          </cell>
          <cell r="M33">
            <v>7905000000</v>
          </cell>
          <cell r="N33">
            <v>8918800</v>
          </cell>
          <cell r="O33">
            <v>8915000000</v>
          </cell>
        </row>
        <row r="34">
          <cell r="B34" t="str">
            <v>Program Optimalisasi pengelolaan dan pemasaran produksi perikanan</v>
          </cell>
          <cell r="C34" t="str">
            <v>Jumlah produksiPengolahanikan  (ton)</v>
          </cell>
          <cell r="D34">
            <v>302.39999999999998</v>
          </cell>
          <cell r="E34">
            <v>0</v>
          </cell>
          <cell r="F34">
            <v>303750</v>
          </cell>
          <cell r="G34">
            <v>1482852500</v>
          </cell>
          <cell r="H34">
            <v>305270</v>
          </cell>
          <cell r="I34">
            <v>1471235000</v>
          </cell>
          <cell r="J34">
            <v>306800</v>
          </cell>
          <cell r="K34">
            <v>960290000</v>
          </cell>
          <cell r="L34">
            <v>308330</v>
          </cell>
          <cell r="M34">
            <v>1655000000</v>
          </cell>
          <cell r="N34">
            <v>309870</v>
          </cell>
          <cell r="O34">
            <v>1255000000</v>
          </cell>
        </row>
        <row r="35">
          <cell r="B35" t="str">
            <v>DPMPTSP</v>
          </cell>
          <cell r="C35">
            <v>0</v>
          </cell>
          <cell r="D35">
            <v>0</v>
          </cell>
          <cell r="E35">
            <v>0</v>
          </cell>
          <cell r="F35">
            <v>0</v>
          </cell>
          <cell r="G35">
            <v>0</v>
          </cell>
          <cell r="H35">
            <v>0</v>
          </cell>
          <cell r="I35">
            <v>0</v>
          </cell>
          <cell r="J35">
            <v>0</v>
          </cell>
          <cell r="K35">
            <v>0</v>
          </cell>
          <cell r="L35">
            <v>0</v>
          </cell>
          <cell r="M35">
            <v>0</v>
          </cell>
          <cell r="N35">
            <v>0</v>
          </cell>
          <cell r="O35">
            <v>0</v>
          </cell>
        </row>
        <row r="36">
          <cell r="B36" t="str">
            <v>Program Peningkatan Iklim Investasi dan Realisasi Investasi</v>
          </cell>
          <cell r="C36" t="str">
            <v>Jumlah minat dan rencana investasi (investor)</v>
          </cell>
          <cell r="D36">
            <v>25</v>
          </cell>
          <cell r="E36">
            <v>0</v>
          </cell>
          <cell r="F36">
            <v>30</v>
          </cell>
          <cell r="G36">
            <v>91747600</v>
          </cell>
          <cell r="H36">
            <v>0</v>
          </cell>
          <cell r="I36">
            <v>0</v>
          </cell>
          <cell r="J36">
            <v>0</v>
          </cell>
          <cell r="K36">
            <v>0</v>
          </cell>
          <cell r="L36">
            <v>0</v>
          </cell>
          <cell r="M36">
            <v>0</v>
          </cell>
          <cell r="N36">
            <v>0</v>
          </cell>
          <cell r="O36">
            <v>0</v>
          </cell>
        </row>
        <row r="37">
          <cell r="B37" t="str">
            <v>Program Peningkatan Promosi dan Kerjasama Investasi</v>
          </cell>
          <cell r="C37" t="str">
            <v>- persentase jumlah promosi yang dilaksanakan- Nilai investasi PMA $ dan PMDN Rp.</v>
          </cell>
          <cell r="D37" t="str">
            <v>0</v>
          </cell>
          <cell r="E37">
            <v>0</v>
          </cell>
          <cell r="F37" t="str">
            <v>0</v>
          </cell>
          <cell r="G37">
            <v>334386400</v>
          </cell>
          <cell r="H37" t="str">
            <v>0</v>
          </cell>
          <cell r="I37">
            <v>472662000</v>
          </cell>
          <cell r="J37" t="str">
            <v>0</v>
          </cell>
          <cell r="K37">
            <v>874759000</v>
          </cell>
          <cell r="L37" t="str">
            <v>0</v>
          </cell>
          <cell r="M37">
            <v>900000000</v>
          </cell>
          <cell r="N37" t="str">
            <v>0</v>
          </cell>
          <cell r="O37">
            <v>0</v>
          </cell>
        </row>
        <row r="38">
          <cell r="B38" t="str">
            <v>Program Pengawasan dan Pengendalian PM dan PTSP</v>
          </cell>
          <cell r="C38" t="str">
            <v>persentase PMA dan PMDN yang dibina</v>
          </cell>
          <cell r="D38" t="str">
            <v>0</v>
          </cell>
          <cell r="E38">
            <v>0</v>
          </cell>
          <cell r="F38" t="str">
            <v>0</v>
          </cell>
          <cell r="G38">
            <v>0</v>
          </cell>
          <cell r="H38" t="str">
            <v>0</v>
          </cell>
          <cell r="I38">
            <v>0</v>
          </cell>
          <cell r="J38">
            <v>0</v>
          </cell>
          <cell r="K38">
            <v>0</v>
          </cell>
          <cell r="L38">
            <v>0</v>
          </cell>
          <cell r="M38">
            <v>430000000</v>
          </cell>
          <cell r="N38">
            <v>0</v>
          </cell>
          <cell r="O38">
            <v>430000000</v>
          </cell>
        </row>
      </sheetData>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2"/>
      <sheetName val="1.4.7"/>
      <sheetName val="1.4.8"/>
      <sheetName val="DPPA"/>
      <sheetName val="RKA"/>
      <sheetName val="Renja"/>
      <sheetName val="KUPA-PPASP"/>
      <sheetName val="KUA-PPAS"/>
      <sheetName val="RKPD"/>
      <sheetName val="Program RPJMD_pokok"/>
      <sheetName val="Program RPJMD_revisi"/>
      <sheetName val="Program_APBD"/>
      <sheetName val="2016"/>
      <sheetName val="2017"/>
      <sheetName val="2018"/>
      <sheetName val="Program, Kegiatan 2016"/>
      <sheetName val="Program, Kegiatan 2017"/>
      <sheetName val="Program, Kegiatan 2018"/>
    </sheetNames>
    <sheetDataSet>
      <sheetData sheetId="0"/>
      <sheetData sheetId="1"/>
      <sheetData sheetId="2"/>
      <sheetData sheetId="3"/>
      <sheetData sheetId="4">
        <row r="4">
          <cell r="B4" t="str">
            <v>Program Pendidikan Anak Usia Dini</v>
          </cell>
          <cell r="C4" t="str">
            <v>APK PAUD formal dan NonFormal</v>
          </cell>
          <cell r="D4">
            <v>0</v>
          </cell>
          <cell r="E4">
            <v>0</v>
          </cell>
          <cell r="F4">
            <v>0</v>
          </cell>
          <cell r="G4">
            <v>1559495000</v>
          </cell>
          <cell r="H4">
            <v>0</v>
          </cell>
          <cell r="I4">
            <v>0</v>
          </cell>
          <cell r="J4" t="str">
            <v>1 TAHUN</v>
          </cell>
          <cell r="K4">
            <v>3575607600</v>
          </cell>
          <cell r="L4" t="str">
            <v>Terselenggaranya Pendidikan Anak Usia Dini</v>
          </cell>
          <cell r="M4" t="str">
            <v>1 tahun</v>
          </cell>
          <cell r="N4">
            <v>3782617600</v>
          </cell>
        </row>
        <row r="5">
          <cell r="B5" t="str">
            <v xml:space="preserve">Kegiatan Penambahan Ruang Kelas Sekolah </v>
          </cell>
          <cell r="C5" t="str">
            <v>Jumlah RKB yang dibangun</v>
          </cell>
          <cell r="D5">
            <v>0</v>
          </cell>
          <cell r="E5">
            <v>0</v>
          </cell>
          <cell r="F5">
            <v>0</v>
          </cell>
          <cell r="G5">
            <v>0</v>
          </cell>
          <cell r="H5">
            <v>0</v>
          </cell>
          <cell r="I5">
            <v>0</v>
          </cell>
          <cell r="J5">
            <v>8</v>
          </cell>
          <cell r="K5">
            <v>1667125000</v>
          </cell>
          <cell r="L5" t="str">
            <v>Jumlah Gedung TK yang di bangun</v>
          </cell>
          <cell r="M5">
            <v>8</v>
          </cell>
          <cell r="N5">
            <v>1677025000</v>
          </cell>
        </row>
        <row r="6">
          <cell r="B6" t="str">
            <v>Kegiatan Penyelenggaraan Pendidikan Anak Usia Dini</v>
          </cell>
          <cell r="C6" t="str">
            <v>Jumlah TK yang mendapatkanpelayanan PAUD</v>
          </cell>
          <cell r="D6">
            <v>0</v>
          </cell>
          <cell r="E6">
            <v>0</v>
          </cell>
          <cell r="F6">
            <v>0</v>
          </cell>
          <cell r="G6">
            <v>0</v>
          </cell>
          <cell r="H6">
            <v>0</v>
          </cell>
          <cell r="I6">
            <v>0</v>
          </cell>
          <cell r="J6">
            <v>11</v>
          </cell>
          <cell r="K6">
            <v>607875000</v>
          </cell>
          <cell r="L6" t="str">
            <v>Jumlah TK yang mendapatkanpelayanan PAUD</v>
          </cell>
          <cell r="M6">
            <v>11</v>
          </cell>
          <cell r="N6">
            <v>557875000</v>
          </cell>
        </row>
        <row r="7">
          <cell r="B7" t="str">
            <v xml:space="preserve">Kegiatan Pembangunan Pagar Sekolah </v>
          </cell>
          <cell r="C7" t="str">
            <v>Pagar sekolah yang dibangun</v>
          </cell>
          <cell r="D7">
            <v>0</v>
          </cell>
          <cell r="E7">
            <v>0</v>
          </cell>
          <cell r="F7">
            <v>0</v>
          </cell>
          <cell r="G7">
            <v>0</v>
          </cell>
          <cell r="H7">
            <v>0</v>
          </cell>
          <cell r="I7">
            <v>0</v>
          </cell>
          <cell r="J7" t="str">
            <v>2 DOK</v>
          </cell>
          <cell r="K7">
            <v>19866600</v>
          </cell>
          <cell r="L7" t="str">
            <v>Jumlah dokumen retensi/utang yang akan di bayarkan</v>
          </cell>
          <cell r="M7" t="str">
            <v>2 dok</v>
          </cell>
          <cell r="N7">
            <v>312266600</v>
          </cell>
        </row>
        <row r="8">
          <cell r="B8" t="str">
            <v>Program Wajib Belajar Pendidikan Dasar Sembilan Tahun</v>
          </cell>
          <cell r="C8" t="str">
            <v>AK SD</v>
          </cell>
          <cell r="D8">
            <v>80</v>
          </cell>
          <cell r="E8">
            <v>0</v>
          </cell>
          <cell r="F8">
            <v>84</v>
          </cell>
          <cell r="G8">
            <v>88822422831</v>
          </cell>
          <cell r="H8">
            <v>0</v>
          </cell>
          <cell r="I8">
            <v>0</v>
          </cell>
          <cell r="J8" t="str">
            <v>1 TAHUN</v>
          </cell>
          <cell r="K8">
            <v>94442666148</v>
          </cell>
          <cell r="L8" t="str">
            <v>Peningkatan mutu/kualitas pendidikan wajib belajar dasar sembilan tahun</v>
          </cell>
          <cell r="M8" t="str">
            <v>1 tahun</v>
          </cell>
          <cell r="N8">
            <v>112545744031</v>
          </cell>
        </row>
        <row r="9">
          <cell r="B9">
            <v>0</v>
          </cell>
          <cell r="C9" t="str">
            <v>AK SMP</v>
          </cell>
          <cell r="D9">
            <v>20</v>
          </cell>
          <cell r="E9">
            <v>0</v>
          </cell>
          <cell r="F9">
            <v>20</v>
          </cell>
          <cell r="G9">
            <v>0</v>
          </cell>
          <cell r="H9">
            <v>0</v>
          </cell>
          <cell r="I9">
            <v>0</v>
          </cell>
          <cell r="J9">
            <v>0</v>
          </cell>
          <cell r="K9">
            <v>0</v>
          </cell>
          <cell r="L9">
            <v>0</v>
          </cell>
          <cell r="M9">
            <v>0</v>
          </cell>
          <cell r="N9">
            <v>0</v>
          </cell>
        </row>
        <row r="10">
          <cell r="B10">
            <v>0</v>
          </cell>
          <cell r="C10" t="str">
            <v>AM SD</v>
          </cell>
          <cell r="D10">
            <v>122</v>
          </cell>
          <cell r="E10">
            <v>0</v>
          </cell>
          <cell r="F10">
            <v>135</v>
          </cell>
          <cell r="G10">
            <v>0</v>
          </cell>
          <cell r="H10">
            <v>0</v>
          </cell>
          <cell r="I10">
            <v>0</v>
          </cell>
          <cell r="J10">
            <v>0</v>
          </cell>
          <cell r="K10">
            <v>0</v>
          </cell>
          <cell r="L10">
            <v>0</v>
          </cell>
          <cell r="M10">
            <v>0</v>
          </cell>
          <cell r="N10">
            <v>0</v>
          </cell>
        </row>
        <row r="11">
          <cell r="B11">
            <v>0</v>
          </cell>
          <cell r="C11" t="str">
            <v>AM SMP</v>
          </cell>
          <cell r="D11">
            <v>51.98</v>
          </cell>
          <cell r="E11">
            <v>0</v>
          </cell>
          <cell r="F11">
            <v>51.98</v>
          </cell>
          <cell r="G11">
            <v>0</v>
          </cell>
          <cell r="H11">
            <v>0</v>
          </cell>
          <cell r="I11">
            <v>0</v>
          </cell>
          <cell r="J11">
            <v>0</v>
          </cell>
          <cell r="K11">
            <v>0</v>
          </cell>
          <cell r="L11">
            <v>0</v>
          </cell>
          <cell r="M11">
            <v>0</v>
          </cell>
          <cell r="N11">
            <v>0</v>
          </cell>
        </row>
        <row r="12">
          <cell r="B12">
            <v>0</v>
          </cell>
          <cell r="C12" t="str">
            <v>APK SD</v>
          </cell>
          <cell r="D12">
            <v>50</v>
          </cell>
          <cell r="E12">
            <v>0</v>
          </cell>
          <cell r="F12">
            <v>50</v>
          </cell>
          <cell r="G12">
            <v>0</v>
          </cell>
          <cell r="H12">
            <v>0</v>
          </cell>
          <cell r="I12">
            <v>0</v>
          </cell>
          <cell r="J12">
            <v>0</v>
          </cell>
          <cell r="K12">
            <v>0</v>
          </cell>
          <cell r="L12">
            <v>0</v>
          </cell>
          <cell r="M12">
            <v>0</v>
          </cell>
          <cell r="N12">
            <v>0</v>
          </cell>
        </row>
        <row r="13">
          <cell r="B13">
            <v>0</v>
          </cell>
          <cell r="C13" t="str">
            <v>APK SMP</v>
          </cell>
          <cell r="D13">
            <v>50</v>
          </cell>
          <cell r="E13">
            <v>0</v>
          </cell>
          <cell r="F13">
            <v>50</v>
          </cell>
          <cell r="G13">
            <v>0</v>
          </cell>
          <cell r="H13">
            <v>0</v>
          </cell>
          <cell r="I13">
            <v>0</v>
          </cell>
          <cell r="J13">
            <v>0</v>
          </cell>
          <cell r="K13">
            <v>0</v>
          </cell>
          <cell r="L13">
            <v>0</v>
          </cell>
          <cell r="M13">
            <v>0</v>
          </cell>
          <cell r="N13">
            <v>0</v>
          </cell>
        </row>
        <row r="14">
          <cell r="B14">
            <v>0</v>
          </cell>
          <cell r="C14" t="str">
            <v>APM SD</v>
          </cell>
          <cell r="D14">
            <v>41.85</v>
          </cell>
          <cell r="E14">
            <v>0</v>
          </cell>
          <cell r="F14">
            <v>42.3</v>
          </cell>
          <cell r="G14">
            <v>0</v>
          </cell>
          <cell r="H14">
            <v>0</v>
          </cell>
          <cell r="I14">
            <v>0</v>
          </cell>
          <cell r="J14">
            <v>0</v>
          </cell>
          <cell r="K14">
            <v>0</v>
          </cell>
          <cell r="L14">
            <v>0</v>
          </cell>
          <cell r="M14">
            <v>0</v>
          </cell>
          <cell r="N14">
            <v>0</v>
          </cell>
        </row>
        <row r="15">
          <cell r="B15">
            <v>0</v>
          </cell>
          <cell r="C15" t="str">
            <v>APM SMP</v>
          </cell>
          <cell r="D15">
            <v>70</v>
          </cell>
          <cell r="E15">
            <v>0</v>
          </cell>
          <cell r="F15">
            <v>70</v>
          </cell>
          <cell r="G15">
            <v>0</v>
          </cell>
          <cell r="H15">
            <v>0</v>
          </cell>
          <cell r="I15">
            <v>0</v>
          </cell>
          <cell r="J15">
            <v>0</v>
          </cell>
          <cell r="K15">
            <v>0</v>
          </cell>
          <cell r="L15">
            <v>0</v>
          </cell>
          <cell r="M15">
            <v>0</v>
          </cell>
          <cell r="N15">
            <v>0</v>
          </cell>
        </row>
        <row r="16">
          <cell r="B16">
            <v>0</v>
          </cell>
          <cell r="C16" t="str">
            <v>APS 7-12 thn</v>
          </cell>
          <cell r="D16">
            <v>0</v>
          </cell>
          <cell r="E16">
            <v>0</v>
          </cell>
          <cell r="F16">
            <v>0</v>
          </cell>
          <cell r="G16">
            <v>0</v>
          </cell>
          <cell r="H16">
            <v>0</v>
          </cell>
          <cell r="I16">
            <v>0</v>
          </cell>
          <cell r="J16">
            <v>0</v>
          </cell>
          <cell r="K16">
            <v>0</v>
          </cell>
          <cell r="L16">
            <v>0</v>
          </cell>
          <cell r="M16">
            <v>0</v>
          </cell>
          <cell r="N16">
            <v>0</v>
          </cell>
        </row>
        <row r="17">
          <cell r="B17">
            <v>0</v>
          </cell>
          <cell r="C17" t="str">
            <v>APS 13-15 thn</v>
          </cell>
          <cell r="D17">
            <v>0</v>
          </cell>
          <cell r="E17">
            <v>0</v>
          </cell>
          <cell r="F17">
            <v>0</v>
          </cell>
          <cell r="G17">
            <v>0</v>
          </cell>
          <cell r="H17">
            <v>0</v>
          </cell>
          <cell r="I17">
            <v>0</v>
          </cell>
          <cell r="J17">
            <v>0</v>
          </cell>
          <cell r="K17">
            <v>0</v>
          </cell>
          <cell r="L17">
            <v>0</v>
          </cell>
          <cell r="M17">
            <v>0</v>
          </cell>
          <cell r="N17">
            <v>0</v>
          </cell>
        </row>
        <row r="18">
          <cell r="B18">
            <v>0</v>
          </cell>
          <cell r="C18" t="str">
            <v>APtS SD</v>
          </cell>
          <cell r="D18">
            <v>0</v>
          </cell>
          <cell r="E18">
            <v>0</v>
          </cell>
          <cell r="F18">
            <v>0</v>
          </cell>
          <cell r="G18">
            <v>0</v>
          </cell>
          <cell r="H18">
            <v>0</v>
          </cell>
          <cell r="I18">
            <v>0</v>
          </cell>
          <cell r="J18">
            <v>0</v>
          </cell>
          <cell r="K18">
            <v>0</v>
          </cell>
          <cell r="L18">
            <v>0</v>
          </cell>
          <cell r="M18">
            <v>0</v>
          </cell>
          <cell r="N18">
            <v>0</v>
          </cell>
        </row>
        <row r="19">
          <cell r="B19">
            <v>0</v>
          </cell>
          <cell r="C19" t="str">
            <v>APtS SMP</v>
          </cell>
          <cell r="D19">
            <v>0</v>
          </cell>
          <cell r="E19">
            <v>0</v>
          </cell>
          <cell r="F19">
            <v>0</v>
          </cell>
          <cell r="G19">
            <v>0</v>
          </cell>
          <cell r="H19">
            <v>0</v>
          </cell>
          <cell r="I19">
            <v>0</v>
          </cell>
          <cell r="J19">
            <v>0</v>
          </cell>
          <cell r="K19">
            <v>0</v>
          </cell>
          <cell r="L19">
            <v>0</v>
          </cell>
          <cell r="M19">
            <v>0</v>
          </cell>
          <cell r="N19">
            <v>0</v>
          </cell>
        </row>
        <row r="20">
          <cell r="B20" t="str">
            <v xml:space="preserve">Kegiatan Penambahan Ruang Kelas Sekolah </v>
          </cell>
          <cell r="C20" t="str">
            <v>Jumlah RKB SD yang dibangun</v>
          </cell>
          <cell r="D20">
            <v>0</v>
          </cell>
          <cell r="E20">
            <v>0</v>
          </cell>
          <cell r="F20">
            <v>0</v>
          </cell>
          <cell r="G20">
            <v>0</v>
          </cell>
          <cell r="H20">
            <v>0</v>
          </cell>
          <cell r="I20">
            <v>0</v>
          </cell>
          <cell r="J20">
            <v>53</v>
          </cell>
          <cell r="K20">
            <v>15167388269</v>
          </cell>
          <cell r="L20" t="str">
            <v>Jumlah RKB yang dibangun</v>
          </cell>
          <cell r="M20">
            <v>55</v>
          </cell>
          <cell r="N20">
            <v>12259823816</v>
          </cell>
        </row>
        <row r="21">
          <cell r="B21">
            <v>0</v>
          </cell>
          <cell r="C21" t="str">
            <v>Jumlah RKB SMP yang dibangun</v>
          </cell>
          <cell r="D21">
            <v>0</v>
          </cell>
          <cell r="E21">
            <v>0</v>
          </cell>
          <cell r="F21">
            <v>0</v>
          </cell>
          <cell r="G21">
            <v>0</v>
          </cell>
          <cell r="H21">
            <v>0</v>
          </cell>
          <cell r="I21">
            <v>0</v>
          </cell>
          <cell r="J21">
            <v>0</v>
          </cell>
          <cell r="K21">
            <v>0</v>
          </cell>
          <cell r="L21">
            <v>0</v>
          </cell>
          <cell r="M21">
            <v>0</v>
          </cell>
          <cell r="N21">
            <v>0</v>
          </cell>
        </row>
        <row r="22">
          <cell r="B22" t="str">
            <v>Kegiatan Penyediaan Bantuan Operasional Sekolah (Bos) Jenjang SD/MI/SDLB Dan SMP/MTS Serta Pesantren Salafiyah Dan Satuan Pendidikan NonIslam Setara SD Dan SMP</v>
          </cell>
          <cell r="C22" t="str">
            <v>Jumlah sekolah penerima dana BOS</v>
          </cell>
          <cell r="D22">
            <v>0</v>
          </cell>
          <cell r="E22">
            <v>0</v>
          </cell>
          <cell r="F22">
            <v>0</v>
          </cell>
          <cell r="G22">
            <v>0</v>
          </cell>
          <cell r="H22">
            <v>0</v>
          </cell>
          <cell r="I22">
            <v>0</v>
          </cell>
          <cell r="J22">
            <v>185</v>
          </cell>
          <cell r="K22">
            <v>36436064000</v>
          </cell>
          <cell r="L22" t="str">
            <v xml:space="preserve">Jumlah sekolah yang akan mendapatkan pembinaan dana BOS </v>
          </cell>
          <cell r="M22">
            <v>185</v>
          </cell>
          <cell r="N22">
            <v>36640418999</v>
          </cell>
        </row>
        <row r="23">
          <cell r="B23" t="str">
            <v>Kegiatan Pembangunan Pagar Sekolah</v>
          </cell>
          <cell r="C23" t="str">
            <v>Kegiatan Panjang  pagar SD yang dibangun</v>
          </cell>
          <cell r="D23">
            <v>0</v>
          </cell>
          <cell r="E23">
            <v>0</v>
          </cell>
          <cell r="F23">
            <v>0</v>
          </cell>
          <cell r="G23">
            <v>0</v>
          </cell>
          <cell r="H23">
            <v>0</v>
          </cell>
          <cell r="I23">
            <v>0</v>
          </cell>
          <cell r="J23" t="str">
            <v>13 paket</v>
          </cell>
          <cell r="K23">
            <v>4069343669</v>
          </cell>
          <cell r="L23" t="str">
            <v>jumlah pagar sekolah yang dibangun</v>
          </cell>
          <cell r="M23">
            <v>28</v>
          </cell>
          <cell r="N23">
            <v>5850141819</v>
          </cell>
        </row>
        <row r="24">
          <cell r="B24">
            <v>0</v>
          </cell>
          <cell r="C24" t="str">
            <v>Kegiatan Panjang  pagar SMP yang dibangun</v>
          </cell>
          <cell r="D24">
            <v>0</v>
          </cell>
          <cell r="E24">
            <v>0</v>
          </cell>
          <cell r="F24">
            <v>0</v>
          </cell>
          <cell r="G24">
            <v>0</v>
          </cell>
          <cell r="H24">
            <v>0</v>
          </cell>
          <cell r="I24">
            <v>0</v>
          </cell>
          <cell r="J24">
            <v>0</v>
          </cell>
          <cell r="K24">
            <v>0</v>
          </cell>
          <cell r="L24">
            <v>0</v>
          </cell>
          <cell r="M24">
            <v>0</v>
          </cell>
          <cell r="N24">
            <v>0</v>
          </cell>
        </row>
        <row r="25">
          <cell r="B25" t="str">
            <v>Kegiatan Pelayanan Pendidikan Gratis</v>
          </cell>
          <cell r="C25" t="str">
            <v>Jumlah sekolah yang menerimaDana Operasional PendidikanGratis SD sederajat</v>
          </cell>
          <cell r="D25">
            <v>0</v>
          </cell>
          <cell r="E25">
            <v>0</v>
          </cell>
          <cell r="F25">
            <v>0</v>
          </cell>
          <cell r="G25">
            <v>0</v>
          </cell>
          <cell r="H25">
            <v>0</v>
          </cell>
          <cell r="I25">
            <v>0</v>
          </cell>
          <cell r="J25">
            <v>254</v>
          </cell>
          <cell r="K25">
            <v>10598605800</v>
          </cell>
          <cell r="L25" t="str">
            <v>Tersedianya dana operasional  pendidikan di tingkat SD, MI, SMP, MTs, sederajat</v>
          </cell>
          <cell r="M25">
            <v>254</v>
          </cell>
          <cell r="N25">
            <v>10669500800</v>
          </cell>
        </row>
        <row r="26">
          <cell r="B26" t="str">
            <v>Program Pendidikan Non Formal</v>
          </cell>
          <cell r="C26" t="str">
            <v>ANGKA MELEK HURUF</v>
          </cell>
          <cell r="D26">
            <v>0</v>
          </cell>
          <cell r="E26">
            <v>0</v>
          </cell>
          <cell r="F26">
            <v>0</v>
          </cell>
          <cell r="G26">
            <v>1013632500</v>
          </cell>
          <cell r="H26">
            <v>0</v>
          </cell>
          <cell r="I26">
            <v>0</v>
          </cell>
          <cell r="J26" t="str">
            <v>1 tahun</v>
          </cell>
          <cell r="K26">
            <v>861962500</v>
          </cell>
          <cell r="L26">
            <v>0</v>
          </cell>
          <cell r="M26" t="str">
            <v>1 tahun</v>
          </cell>
          <cell r="N26">
            <v>726285000</v>
          </cell>
        </row>
        <row r="27">
          <cell r="B27" t="str">
            <v>Kegiatan Pemberian Bantuan Operasional Pendidikan NonFormal</v>
          </cell>
          <cell r="C27" t="str">
            <v>Jumlah waraga belajar kejar pakat A,B dan C</v>
          </cell>
          <cell r="D27">
            <v>0</v>
          </cell>
          <cell r="E27">
            <v>0</v>
          </cell>
          <cell r="F27">
            <v>0</v>
          </cell>
          <cell r="G27">
            <v>0</v>
          </cell>
          <cell r="H27">
            <v>0</v>
          </cell>
          <cell r="I27">
            <v>0</v>
          </cell>
          <cell r="J27">
            <v>290</v>
          </cell>
          <cell r="K27">
            <v>395500000</v>
          </cell>
          <cell r="L27" t="str">
            <v>Jumlah waraga belajar kejar pakat A,B dan C</v>
          </cell>
          <cell r="M27">
            <v>290</v>
          </cell>
          <cell r="N27">
            <v>345480000</v>
          </cell>
        </row>
        <row r="28">
          <cell r="B28" t="str">
            <v>Kegiatan Pelaksanaan Ujian Sekolah dan Ujian Nasional Kesetaraan</v>
          </cell>
          <cell r="C28" t="str">
            <v>Jumlah peserta ujian kesetaraan</v>
          </cell>
          <cell r="D28">
            <v>0</v>
          </cell>
          <cell r="E28">
            <v>0</v>
          </cell>
          <cell r="F28">
            <v>0</v>
          </cell>
          <cell r="G28">
            <v>0</v>
          </cell>
          <cell r="H28">
            <v>0</v>
          </cell>
          <cell r="I28">
            <v>0</v>
          </cell>
          <cell r="J28" t="str">
            <v>3 tingkatan70%</v>
          </cell>
          <cell r="K28">
            <v>197902500</v>
          </cell>
          <cell r="L28" t="str">
            <v>Terlaksananya Ujian KesetaraanBerkurangnya Jumlah Putus Sekolah</v>
          </cell>
          <cell r="M28" t="str">
            <v>3 tingkatan70%</v>
          </cell>
          <cell r="N28">
            <v>126450000</v>
          </cell>
        </row>
        <row r="29">
          <cell r="B29" t="str">
            <v>Program Peningkatan Mutu Pendidik dan Tenaga Kependidikan</v>
          </cell>
          <cell r="C29" t="str">
            <v>Persentase Peningkatan mutu guru mata pelajaran (%)</v>
          </cell>
          <cell r="D29">
            <v>0</v>
          </cell>
          <cell r="E29">
            <v>0</v>
          </cell>
          <cell r="F29">
            <v>0</v>
          </cell>
          <cell r="G29">
            <v>672081000</v>
          </cell>
          <cell r="H29">
            <v>0</v>
          </cell>
          <cell r="I29">
            <v>0</v>
          </cell>
          <cell r="J29" t="str">
            <v>1 tahun</v>
          </cell>
          <cell r="K29">
            <v>751749000</v>
          </cell>
          <cell r="L29" t="str">
            <v>Meningkatnya Mutu Pendidik dan Tenaga Kependidikan</v>
          </cell>
          <cell r="M29" t="str">
            <v>1 Tahun</v>
          </cell>
          <cell r="N29">
            <v>641098000</v>
          </cell>
        </row>
        <row r="30">
          <cell r="B30">
            <v>0</v>
          </cell>
          <cell r="C30" t="str">
            <v>Guru bersertifikat</v>
          </cell>
          <cell r="D30">
            <v>0</v>
          </cell>
          <cell r="E30">
            <v>0</v>
          </cell>
          <cell r="F30">
            <v>0</v>
          </cell>
          <cell r="G30">
            <v>0</v>
          </cell>
          <cell r="H30">
            <v>0</v>
          </cell>
          <cell r="I30">
            <v>0</v>
          </cell>
          <cell r="J30">
            <v>0</v>
          </cell>
          <cell r="K30">
            <v>0</v>
          </cell>
          <cell r="L30">
            <v>0</v>
          </cell>
          <cell r="M30">
            <v>0</v>
          </cell>
          <cell r="N30">
            <v>0</v>
          </cell>
        </row>
        <row r="31">
          <cell r="B31">
            <v>0</v>
          </cell>
          <cell r="C31" t="str">
            <v>Guru berkualifikasi S-1/D-IV</v>
          </cell>
          <cell r="D31">
            <v>0</v>
          </cell>
          <cell r="E31">
            <v>0</v>
          </cell>
          <cell r="F31">
            <v>0</v>
          </cell>
          <cell r="G31">
            <v>0</v>
          </cell>
          <cell r="H31">
            <v>0</v>
          </cell>
          <cell r="I31">
            <v>0</v>
          </cell>
          <cell r="J31">
            <v>0</v>
          </cell>
          <cell r="K31">
            <v>0</v>
          </cell>
          <cell r="L31">
            <v>0</v>
          </cell>
          <cell r="M31">
            <v>0</v>
          </cell>
          <cell r="N31">
            <v>0</v>
          </cell>
        </row>
        <row r="32">
          <cell r="B32">
            <v>0</v>
          </cell>
          <cell r="C32" t="str">
            <v>Rasio guru:murid SD</v>
          </cell>
          <cell r="D32">
            <v>0</v>
          </cell>
          <cell r="E32">
            <v>0</v>
          </cell>
          <cell r="F32">
            <v>0</v>
          </cell>
          <cell r="G32">
            <v>0</v>
          </cell>
          <cell r="H32">
            <v>0</v>
          </cell>
          <cell r="I32">
            <v>0</v>
          </cell>
          <cell r="J32">
            <v>0</v>
          </cell>
          <cell r="K32">
            <v>0</v>
          </cell>
          <cell r="L32">
            <v>0</v>
          </cell>
          <cell r="M32">
            <v>0</v>
          </cell>
          <cell r="N32">
            <v>0</v>
          </cell>
        </row>
        <row r="33">
          <cell r="B33">
            <v>0</v>
          </cell>
          <cell r="C33" t="str">
            <v>Rasio guru:murid SMP</v>
          </cell>
          <cell r="D33">
            <v>0</v>
          </cell>
          <cell r="E33">
            <v>0</v>
          </cell>
          <cell r="F33">
            <v>0</v>
          </cell>
          <cell r="G33">
            <v>0</v>
          </cell>
          <cell r="H33">
            <v>0</v>
          </cell>
          <cell r="I33">
            <v>0</v>
          </cell>
          <cell r="J33">
            <v>0</v>
          </cell>
          <cell r="K33">
            <v>0</v>
          </cell>
          <cell r="L33">
            <v>0</v>
          </cell>
          <cell r="M33">
            <v>0</v>
          </cell>
          <cell r="N33">
            <v>0</v>
          </cell>
        </row>
        <row r="34">
          <cell r="B34" t="str">
            <v>Kegiatan Pelaksanaan Sertifikasi Pendidik</v>
          </cell>
          <cell r="C34" t="str">
            <v>Jumlah peserta sosialisasi</v>
          </cell>
          <cell r="D34">
            <v>0</v>
          </cell>
          <cell r="E34">
            <v>0</v>
          </cell>
          <cell r="F34">
            <v>0</v>
          </cell>
          <cell r="G34">
            <v>0</v>
          </cell>
          <cell r="H34">
            <v>0</v>
          </cell>
          <cell r="I34">
            <v>0</v>
          </cell>
          <cell r="J34">
            <v>200</v>
          </cell>
          <cell r="K34">
            <v>90370000</v>
          </cell>
          <cell r="L34" t="str">
            <v>Jumlah peserta Kegiatan Sertifikasi yang dilaksanakan</v>
          </cell>
          <cell r="M34">
            <v>200</v>
          </cell>
          <cell r="N34">
            <v>90370000</v>
          </cell>
        </row>
        <row r="35">
          <cell r="B35" t="str">
            <v>Kegiatan Pembinaan kelompok kerja guru</v>
          </cell>
          <cell r="C35" t="str">
            <v>Jumlah guru pemandu tiap mata pelajaran</v>
          </cell>
          <cell r="D35">
            <v>0</v>
          </cell>
          <cell r="E35">
            <v>0</v>
          </cell>
          <cell r="F35">
            <v>0</v>
          </cell>
          <cell r="G35">
            <v>0</v>
          </cell>
          <cell r="H35">
            <v>0</v>
          </cell>
          <cell r="I35">
            <v>0</v>
          </cell>
          <cell r="J35">
            <v>362</v>
          </cell>
          <cell r="K35">
            <v>132498000</v>
          </cell>
          <cell r="L35" t="str">
            <v>Jumlah  Guru yang Mengikuti  Kelompok Kerja Guru (KKG)</v>
          </cell>
          <cell r="M35">
            <v>362</v>
          </cell>
          <cell r="N35">
            <v>132498000</v>
          </cell>
        </row>
        <row r="36">
          <cell r="B36" t="str">
            <v>Pengembangan Sistem Penghargaan Dan Perlindungan Terhadap Profesi Pendidik</v>
          </cell>
          <cell r="C36" t="str">
            <v>Jumlah guru mengikuti lomba guru berprestasi</v>
          </cell>
          <cell r="D36">
            <v>0</v>
          </cell>
          <cell r="E36">
            <v>0</v>
          </cell>
          <cell r="F36">
            <v>0</v>
          </cell>
          <cell r="G36">
            <v>0</v>
          </cell>
          <cell r="H36">
            <v>0</v>
          </cell>
          <cell r="I36">
            <v>0</v>
          </cell>
          <cell r="J36">
            <v>256</v>
          </cell>
          <cell r="K36">
            <v>119637000</v>
          </cell>
          <cell r="L36" t="str">
            <v>Jumlah  Guru yang mengikuti lomba Guru Berprestasi dan Berdedikasi</v>
          </cell>
          <cell r="M36">
            <v>216</v>
          </cell>
          <cell r="N36">
            <v>76102000</v>
          </cell>
        </row>
        <row r="37">
          <cell r="B37" t="str">
            <v>Pembinaan Musyawarah Guru Mata Pelajaran</v>
          </cell>
          <cell r="C37" t="str">
            <v>Jumlah guru mata pelajaran yang bermusyawarah</v>
          </cell>
          <cell r="D37">
            <v>0</v>
          </cell>
          <cell r="E37">
            <v>0</v>
          </cell>
          <cell r="F37">
            <v>0</v>
          </cell>
          <cell r="G37">
            <v>0</v>
          </cell>
          <cell r="H37">
            <v>0</v>
          </cell>
          <cell r="I37">
            <v>0</v>
          </cell>
          <cell r="J37">
            <v>585</v>
          </cell>
          <cell r="K37">
            <v>138715000</v>
          </cell>
          <cell r="L37" t="str">
            <v>Jumlah  Guru yang Mengikuti MGMP</v>
          </cell>
          <cell r="M37">
            <v>585</v>
          </cell>
          <cell r="N37">
            <v>138715000</v>
          </cell>
        </row>
        <row r="38">
          <cell r="B38" t="str">
            <v>Program Manajemen Pelayanan Pendidikan</v>
          </cell>
          <cell r="C38" t="str">
            <v>Persentase angka partisipasi pendidikan tinggi</v>
          </cell>
          <cell r="D38">
            <v>0</v>
          </cell>
          <cell r="E38">
            <v>0</v>
          </cell>
          <cell r="F38">
            <v>0</v>
          </cell>
          <cell r="G38">
            <v>19982650000</v>
          </cell>
          <cell r="H38">
            <v>0</v>
          </cell>
          <cell r="I38">
            <v>0</v>
          </cell>
          <cell r="J38" t="str">
            <v>1 tahun</v>
          </cell>
          <cell r="K38">
            <v>16324360500</v>
          </cell>
          <cell r="L38" t="str">
            <v>Terpenuhinya pendidikan yang berkualitas</v>
          </cell>
          <cell r="M38" t="str">
            <v>1 tahun</v>
          </cell>
          <cell r="N38">
            <v>18955770500</v>
          </cell>
        </row>
        <row r="39">
          <cell r="B39" t="str">
            <v>Kegiatan Pelaksanaan Kerjasama Secara Kelembagaan DiBidang Pendidikan</v>
          </cell>
          <cell r="C39" t="str">
            <v>Jumlah mahasiswa menerima bantuan pendidikan tinggi</v>
          </cell>
          <cell r="D39">
            <v>0</v>
          </cell>
          <cell r="E39">
            <v>0</v>
          </cell>
          <cell r="F39">
            <v>0</v>
          </cell>
          <cell r="G39">
            <v>0</v>
          </cell>
          <cell r="H39">
            <v>0</v>
          </cell>
          <cell r="I39">
            <v>0</v>
          </cell>
          <cell r="J39">
            <v>3875</v>
          </cell>
          <cell r="K39">
            <v>15678905000</v>
          </cell>
          <cell r="L39" t="str">
            <v>Terlaksananya pemberian bea siswa kepada mahasiswaberprestasi dan kurang mampu</v>
          </cell>
          <cell r="M39">
            <v>4500</v>
          </cell>
          <cell r="N39">
            <v>18243785000</v>
          </cell>
        </row>
        <row r="40">
          <cell r="B40" t="str">
            <v>Kegiatan Pembinaan Dewan Pendidikan</v>
          </cell>
          <cell r="C40" t="str">
            <v>Jumlah program dewan pendidikan</v>
          </cell>
          <cell r="D40">
            <v>0</v>
          </cell>
          <cell r="E40">
            <v>0</v>
          </cell>
          <cell r="F40">
            <v>0</v>
          </cell>
          <cell r="G40">
            <v>0</v>
          </cell>
          <cell r="H40">
            <v>0</v>
          </cell>
          <cell r="I40">
            <v>0</v>
          </cell>
          <cell r="J40">
            <v>13</v>
          </cell>
          <cell r="K40">
            <v>410187500</v>
          </cell>
          <cell r="L40" t="str">
            <v>Jumlah pengelolaan Dewan Pendidikan</v>
          </cell>
          <cell r="M40">
            <v>13</v>
          </cell>
          <cell r="N40">
            <v>410187500</v>
          </cell>
        </row>
        <row r="41">
          <cell r="B41" t="str">
            <v>Penyediaan Jasa Guru PTT dan Guru Kontrak  (Berdasarkan UU ASN berubah nama menjadi P3K)</v>
          </cell>
          <cell r="C41" t="str">
            <v>Jumlah Guru Non PNS Upahjasa daerah terpencil dan guru agama menerima Insentif</v>
          </cell>
          <cell r="D41">
            <v>0</v>
          </cell>
          <cell r="E41">
            <v>0</v>
          </cell>
          <cell r="F41">
            <v>0</v>
          </cell>
          <cell r="G41">
            <v>0</v>
          </cell>
          <cell r="H41">
            <v>0</v>
          </cell>
          <cell r="I41">
            <v>0</v>
          </cell>
          <cell r="J41">
            <v>0</v>
          </cell>
          <cell r="K41">
            <v>0</v>
          </cell>
          <cell r="L41">
            <v>0</v>
          </cell>
          <cell r="M41">
            <v>0</v>
          </cell>
          <cell r="N41">
            <v>0</v>
          </cell>
        </row>
        <row r="42">
          <cell r="B42">
            <v>0</v>
          </cell>
          <cell r="C42" t="str">
            <v>Upah jasa Tenaga Kependiikan</v>
          </cell>
          <cell r="D42">
            <v>0</v>
          </cell>
          <cell r="E42">
            <v>0</v>
          </cell>
          <cell r="F42">
            <v>0</v>
          </cell>
          <cell r="G42">
            <v>0</v>
          </cell>
          <cell r="H42">
            <v>0</v>
          </cell>
          <cell r="I42">
            <v>0</v>
          </cell>
          <cell r="J42">
            <v>0</v>
          </cell>
          <cell r="K42">
            <v>0</v>
          </cell>
          <cell r="L42">
            <v>0</v>
          </cell>
          <cell r="M42">
            <v>0</v>
          </cell>
          <cell r="N42">
            <v>0</v>
          </cell>
        </row>
        <row r="43">
          <cell r="B43">
            <v>0</v>
          </cell>
          <cell r="C43" t="str">
            <v>Upah jasa  guru daerah terpencil</v>
          </cell>
          <cell r="D43">
            <v>0</v>
          </cell>
          <cell r="E43">
            <v>0</v>
          </cell>
          <cell r="F43">
            <v>0</v>
          </cell>
          <cell r="G43">
            <v>0</v>
          </cell>
          <cell r="H43">
            <v>0</v>
          </cell>
          <cell r="I43">
            <v>0</v>
          </cell>
          <cell r="J43">
            <v>0</v>
          </cell>
          <cell r="K43">
            <v>0</v>
          </cell>
          <cell r="L43">
            <v>0</v>
          </cell>
          <cell r="M43">
            <v>0</v>
          </cell>
          <cell r="N43">
            <v>0</v>
          </cell>
        </row>
        <row r="44">
          <cell r="B44">
            <v>0</v>
          </cell>
          <cell r="C44" t="str">
            <v>Upah jasa guru agama</v>
          </cell>
          <cell r="D44">
            <v>0</v>
          </cell>
          <cell r="E44">
            <v>0</v>
          </cell>
          <cell r="F44">
            <v>0</v>
          </cell>
          <cell r="G44">
            <v>0</v>
          </cell>
          <cell r="H44">
            <v>0</v>
          </cell>
          <cell r="I44">
            <v>0</v>
          </cell>
          <cell r="J44">
            <v>0</v>
          </cell>
          <cell r="K44">
            <v>0</v>
          </cell>
          <cell r="L44">
            <v>0</v>
          </cell>
          <cell r="M44">
            <v>0</v>
          </cell>
          <cell r="N44">
            <v>0</v>
          </cell>
        </row>
        <row r="45">
          <cell r="B45">
            <v>0</v>
          </cell>
          <cell r="C45" t="str">
            <v>Honor daerah</v>
          </cell>
          <cell r="D45">
            <v>0</v>
          </cell>
          <cell r="E45">
            <v>0</v>
          </cell>
          <cell r="F45">
            <v>0</v>
          </cell>
          <cell r="G45">
            <v>0</v>
          </cell>
          <cell r="H45">
            <v>0</v>
          </cell>
          <cell r="I45">
            <v>0</v>
          </cell>
          <cell r="J45">
            <v>0</v>
          </cell>
          <cell r="K45">
            <v>0</v>
          </cell>
          <cell r="L45">
            <v>0</v>
          </cell>
          <cell r="M45">
            <v>0</v>
          </cell>
          <cell r="N45">
            <v>0</v>
          </cell>
        </row>
        <row r="46">
          <cell r="B46" t="str">
            <v>DINAS KESEHATAN</v>
          </cell>
          <cell r="C46">
            <v>0</v>
          </cell>
          <cell r="D46">
            <v>0</v>
          </cell>
          <cell r="E46">
            <v>0</v>
          </cell>
          <cell r="F46">
            <v>0</v>
          </cell>
          <cell r="G46">
            <v>0</v>
          </cell>
          <cell r="H46">
            <v>0</v>
          </cell>
          <cell r="I46">
            <v>0</v>
          </cell>
          <cell r="J46">
            <v>0</v>
          </cell>
          <cell r="K46">
            <v>0</v>
          </cell>
          <cell r="L46">
            <v>0</v>
          </cell>
          <cell r="M46">
            <v>0</v>
          </cell>
          <cell r="N46">
            <v>43315</v>
          </cell>
        </row>
        <row r="47">
          <cell r="B47" t="str">
            <v>Program Standarisasi Pelayanan Kesehatan</v>
          </cell>
          <cell r="C47" t="str">
            <v>persentase FKTP yang memberikan pelayanan sesuai standar</v>
          </cell>
          <cell r="D47" t="str">
            <v>- 7- 50</v>
          </cell>
          <cell r="E47">
            <v>0</v>
          </cell>
          <cell r="F47" t="str">
            <v>- 7- 50</v>
          </cell>
          <cell r="G47">
            <v>13049940580</v>
          </cell>
          <cell r="H47">
            <v>0</v>
          </cell>
          <cell r="I47">
            <v>0</v>
          </cell>
          <cell r="J47">
            <v>0.8</v>
          </cell>
          <cell r="K47">
            <v>13899362040</v>
          </cell>
          <cell r="L47">
            <v>0</v>
          </cell>
          <cell r="M47">
            <v>0.75</v>
          </cell>
          <cell r="N47">
            <v>24071476237</v>
          </cell>
        </row>
        <row r="48">
          <cell r="B48" t="str">
            <v>Kegiatan Evaluasi Dan Pengembangan Standar PelayananKesehatan</v>
          </cell>
          <cell r="C48" t="str">
            <v>persentase masyarakat kurang mampu yang memiliki jaminan kesehatan nasional</v>
          </cell>
          <cell r="D48">
            <v>0</v>
          </cell>
          <cell r="E48">
            <v>0</v>
          </cell>
          <cell r="F48">
            <v>0</v>
          </cell>
          <cell r="G48">
            <v>0</v>
          </cell>
          <cell r="H48">
            <v>0</v>
          </cell>
          <cell r="I48">
            <v>0</v>
          </cell>
          <cell r="J48">
            <v>0.85</v>
          </cell>
          <cell r="K48">
            <v>12361681540</v>
          </cell>
          <cell r="L48" t="str">
            <v>Terlaksanannya Jaminan Kesehatan Nasional APBN bagi Masyarakat kurang mampu</v>
          </cell>
          <cell r="M48">
            <v>0.28999999999999998</v>
          </cell>
          <cell r="N48">
            <v>22421144897</v>
          </cell>
        </row>
        <row r="49">
          <cell r="B49" t="str">
            <v xml:space="preserve">Kegiatan Peningkatan Kualitas Pelayanan Kesehatan </v>
          </cell>
          <cell r="C49" t="str">
            <v>Jumlah Puskesmas yang terakreditasi (PKM)</v>
          </cell>
          <cell r="D49">
            <v>0</v>
          </cell>
          <cell r="E49">
            <v>0</v>
          </cell>
          <cell r="F49">
            <v>0</v>
          </cell>
          <cell r="G49">
            <v>0</v>
          </cell>
          <cell r="H49">
            <v>0</v>
          </cell>
          <cell r="I49">
            <v>0</v>
          </cell>
          <cell r="J49">
            <v>3</v>
          </cell>
          <cell r="K49">
            <v>1274316000</v>
          </cell>
          <cell r="L49">
            <v>0</v>
          </cell>
          <cell r="M49">
            <v>3</v>
          </cell>
          <cell r="N49">
            <v>816940190</v>
          </cell>
        </row>
        <row r="50">
          <cell r="B50">
            <v>0</v>
          </cell>
          <cell r="C50" t="str">
            <v>Jumlah Puskesmsas yang mendapat workshop audit internal dan keselamatan pasien</v>
          </cell>
          <cell r="D50">
            <v>0</v>
          </cell>
          <cell r="E50">
            <v>0</v>
          </cell>
          <cell r="F50">
            <v>0</v>
          </cell>
          <cell r="G50">
            <v>0</v>
          </cell>
          <cell r="H50">
            <v>0</v>
          </cell>
          <cell r="I50">
            <v>0</v>
          </cell>
          <cell r="J50">
            <v>2</v>
          </cell>
          <cell r="K50">
            <v>0</v>
          </cell>
          <cell r="L50" t="str">
            <v>Jumlah Puskesmsas yang mendapat workshop audit internal dan keselamatan pasien</v>
          </cell>
          <cell r="M50">
            <v>17</v>
          </cell>
          <cell r="N50">
            <v>0</v>
          </cell>
        </row>
        <row r="51">
          <cell r="B51">
            <v>0</v>
          </cell>
          <cell r="C51" t="str">
            <v>Jumlah puskesmas yang mendapatkan Pendampingan akreditasi</v>
          </cell>
          <cell r="D51">
            <v>0</v>
          </cell>
          <cell r="E51">
            <v>0</v>
          </cell>
          <cell r="F51">
            <v>0</v>
          </cell>
          <cell r="G51">
            <v>0</v>
          </cell>
          <cell r="H51">
            <v>0</v>
          </cell>
          <cell r="I51">
            <v>0</v>
          </cell>
          <cell r="J51">
            <v>3</v>
          </cell>
          <cell r="K51">
            <v>0</v>
          </cell>
          <cell r="L51" t="str">
            <v>Jumlah puskesmas yang mendapatkan Pendampingan akreditasi</v>
          </cell>
          <cell r="M51">
            <v>3</v>
          </cell>
          <cell r="N51">
            <v>0</v>
          </cell>
        </row>
        <row r="52">
          <cell r="B52">
            <v>0</v>
          </cell>
          <cell r="C52" t="str">
            <v>Jumlah puskesmas yang disurvey akreditasi</v>
          </cell>
          <cell r="D52">
            <v>0</v>
          </cell>
          <cell r="E52">
            <v>0</v>
          </cell>
          <cell r="F52">
            <v>0</v>
          </cell>
          <cell r="G52">
            <v>0</v>
          </cell>
          <cell r="H52">
            <v>0</v>
          </cell>
          <cell r="I52">
            <v>0</v>
          </cell>
          <cell r="J52">
            <v>3</v>
          </cell>
          <cell r="K52">
            <v>0</v>
          </cell>
          <cell r="L52" t="str">
            <v>Jumlah puskesmas yang disurvey akreditasi</v>
          </cell>
          <cell r="M52">
            <v>3</v>
          </cell>
          <cell r="N52">
            <v>0</v>
          </cell>
        </row>
        <row r="53">
          <cell r="B53">
            <v>0</v>
          </cell>
          <cell r="C53" t="str">
            <v>Jumlah Puskesmas yang dibina untuk pelayanan darah</v>
          </cell>
          <cell r="D53">
            <v>0</v>
          </cell>
          <cell r="E53">
            <v>0</v>
          </cell>
          <cell r="F53">
            <v>0</v>
          </cell>
          <cell r="G53">
            <v>0</v>
          </cell>
          <cell r="H53">
            <v>0</v>
          </cell>
          <cell r="I53">
            <v>0</v>
          </cell>
          <cell r="J53">
            <v>5</v>
          </cell>
          <cell r="K53">
            <v>0</v>
          </cell>
          <cell r="L53" t="str">
            <v>Jumlah Puskesmas yang dibina untuk pelayanan darah</v>
          </cell>
          <cell r="M53">
            <v>17</v>
          </cell>
          <cell r="N53">
            <v>0</v>
          </cell>
        </row>
        <row r="54">
          <cell r="B54">
            <v>0</v>
          </cell>
          <cell r="C54" t="str">
            <v>Jumlah laboratorium Puskesmas sesuai standar</v>
          </cell>
          <cell r="D54">
            <v>0</v>
          </cell>
          <cell r="E54">
            <v>0</v>
          </cell>
          <cell r="F54">
            <v>0</v>
          </cell>
          <cell r="G54">
            <v>0</v>
          </cell>
          <cell r="H54">
            <v>0</v>
          </cell>
          <cell r="I54">
            <v>0</v>
          </cell>
          <cell r="J54">
            <v>3</v>
          </cell>
          <cell r="K54">
            <v>0</v>
          </cell>
          <cell r="L54" t="str">
            <v>Jumlah laboratorium Puskesmas sesuai standar</v>
          </cell>
          <cell r="M54">
            <v>3</v>
          </cell>
          <cell r="N54">
            <v>0</v>
          </cell>
        </row>
        <row r="55">
          <cell r="B55" t="str">
            <v>Kegiatan Peningkatan Standarisasi Pelayanan Kesehatan</v>
          </cell>
          <cell r="C55" t="str">
            <v>persentase FKTP yang memberikan pelayanan sesuai standar</v>
          </cell>
          <cell r="D55">
            <v>0</v>
          </cell>
          <cell r="E55">
            <v>0</v>
          </cell>
          <cell r="F55">
            <v>0</v>
          </cell>
          <cell r="G55">
            <v>0</v>
          </cell>
          <cell r="H55">
            <v>0</v>
          </cell>
          <cell r="I55">
            <v>0</v>
          </cell>
          <cell r="J55">
            <v>0</v>
          </cell>
          <cell r="K55">
            <v>0</v>
          </cell>
          <cell r="L55" t="str">
            <v>Penerbitan Izin Operasional Rumah Sakit (unit)</v>
          </cell>
          <cell r="M55">
            <v>0</v>
          </cell>
          <cell r="N55">
            <v>495748650</v>
          </cell>
        </row>
        <row r="56">
          <cell r="B56" t="str">
            <v>Program pengadaan, peningkatan dan perbaikan sarana dan prasarana puskesmas/ puskemas pembantu dan jaringannya</v>
          </cell>
          <cell r="C56" t="str">
            <v>Persentase kualitas sarana dan prasarana puskesmas dan jaringannya</v>
          </cell>
          <cell r="D56">
            <v>15</v>
          </cell>
          <cell r="E56">
            <v>0</v>
          </cell>
          <cell r="F56">
            <v>15</v>
          </cell>
          <cell r="G56">
            <v>23513084679</v>
          </cell>
          <cell r="H56">
            <v>0</v>
          </cell>
          <cell r="I56">
            <v>0</v>
          </cell>
          <cell r="J56">
            <v>0.8</v>
          </cell>
          <cell r="K56">
            <v>16019868600</v>
          </cell>
          <cell r="L56">
            <v>0</v>
          </cell>
          <cell r="M56" t="str">
            <v/>
          </cell>
          <cell r="N56">
            <v>12150515734</v>
          </cell>
        </row>
        <row r="57">
          <cell r="B57" t="str">
            <v>Kegiatan Pembangunan Puskesmas</v>
          </cell>
          <cell r="C57" t="str">
            <v>Jumlah Puskesmas yang Terbangun</v>
          </cell>
          <cell r="D57">
            <v>0</v>
          </cell>
          <cell r="E57">
            <v>0</v>
          </cell>
          <cell r="F57">
            <v>0</v>
          </cell>
          <cell r="G57">
            <v>0</v>
          </cell>
          <cell r="H57">
            <v>0</v>
          </cell>
          <cell r="I57">
            <v>0</v>
          </cell>
          <cell r="J57">
            <v>1</v>
          </cell>
          <cell r="K57">
            <v>4708000000</v>
          </cell>
          <cell r="L57" t="str">
            <v>Jumlah Puskesmas yang Terbangun</v>
          </cell>
          <cell r="M57">
            <v>1</v>
          </cell>
          <cell r="N57">
            <v>2200935000</v>
          </cell>
        </row>
        <row r="58">
          <cell r="B58" t="str">
            <v>Kegiatan Pembangunan Puskesmas Pembantu</v>
          </cell>
          <cell r="C58" t="str">
            <v>Pembangunan Puskesmas Pembantu (pustu)</v>
          </cell>
          <cell r="D58">
            <v>0</v>
          </cell>
          <cell r="E58">
            <v>0</v>
          </cell>
          <cell r="F58">
            <v>0</v>
          </cell>
          <cell r="G58">
            <v>0</v>
          </cell>
          <cell r="H58">
            <v>0</v>
          </cell>
          <cell r="I58">
            <v>0</v>
          </cell>
          <cell r="J58">
            <v>2</v>
          </cell>
          <cell r="K58">
            <v>990760100</v>
          </cell>
          <cell r="L58" t="str">
            <v>Jumlah puskesmas pembantu yang terbangun</v>
          </cell>
          <cell r="M58">
            <v>2</v>
          </cell>
          <cell r="N58">
            <v>948956000</v>
          </cell>
        </row>
        <row r="59">
          <cell r="B59" t="str">
            <v>KegiatanPengadaan Puskesmas Keliling</v>
          </cell>
          <cell r="C59" t="str">
            <v>Jumlah Puskesmas keliling yang diadakan</v>
          </cell>
          <cell r="D59">
            <v>0</v>
          </cell>
          <cell r="E59">
            <v>0</v>
          </cell>
          <cell r="F59">
            <v>0</v>
          </cell>
          <cell r="G59">
            <v>0</v>
          </cell>
          <cell r="H59">
            <v>0</v>
          </cell>
          <cell r="I59">
            <v>0</v>
          </cell>
          <cell r="J59">
            <v>5</v>
          </cell>
          <cell r="K59">
            <v>2403800000</v>
          </cell>
          <cell r="L59" t="str">
            <v>Jumlah Puskesmas keliling yang diadakan</v>
          </cell>
          <cell r="M59">
            <v>3</v>
          </cell>
          <cell r="N59">
            <v>1440788250</v>
          </cell>
        </row>
        <row r="60">
          <cell r="B60" t="str">
            <v>Kegiatan Pengadaan Sarana dan Prasarana Puskesmas</v>
          </cell>
          <cell r="C60" t="str">
            <v>Jumlah sarana dan prasarana puskesmas yang diadakan</v>
          </cell>
          <cell r="D60">
            <v>0</v>
          </cell>
          <cell r="E60">
            <v>0</v>
          </cell>
          <cell r="F60">
            <v>0</v>
          </cell>
          <cell r="G60">
            <v>0</v>
          </cell>
          <cell r="H60">
            <v>0</v>
          </cell>
          <cell r="I60">
            <v>0</v>
          </cell>
          <cell r="J60">
            <v>10</v>
          </cell>
          <cell r="K60">
            <v>6611171000</v>
          </cell>
          <cell r="L60" t="str">
            <v>Persentase  Sarana dan prasarana yang diadakan di puskesmas</v>
          </cell>
          <cell r="M60">
            <v>1</v>
          </cell>
          <cell r="N60">
            <v>5939648984</v>
          </cell>
        </row>
        <row r="61">
          <cell r="B61" t="str">
            <v>Program kemitraan peningkatan pelayanan kesehatan</v>
          </cell>
          <cell r="C61" t="str">
            <v>Jumlah penduduk yang memiliki jaminan kesehatan</v>
          </cell>
          <cell r="D61">
            <v>150000</v>
          </cell>
          <cell r="E61">
            <v>0</v>
          </cell>
          <cell r="F61">
            <v>150000</v>
          </cell>
          <cell r="G61">
            <v>17723016700</v>
          </cell>
          <cell r="H61">
            <v>0</v>
          </cell>
          <cell r="I61">
            <v>0</v>
          </cell>
          <cell r="J61">
            <v>148736</v>
          </cell>
          <cell r="K61">
            <v>39730926000</v>
          </cell>
          <cell r="L61" t="str">
            <v xml:space="preserve">Jumlah penduduk yang memiliki jaminan kesehatan </v>
          </cell>
          <cell r="M61">
            <v>241000</v>
          </cell>
          <cell r="N61">
            <v>44455926000</v>
          </cell>
        </row>
        <row r="62">
          <cell r="B62" t="str">
            <v>Kegiatan Kemitraan Asuransi Kesehatan Masyarakat</v>
          </cell>
          <cell r="C62" t="str">
            <v>Jumlah penduduk yang memiliki Jaminan Kesehatan Nasional yang dibiayai oleh pemerintah Daerah kabupaten (jiwa)</v>
          </cell>
          <cell r="D62">
            <v>0</v>
          </cell>
          <cell r="E62">
            <v>0</v>
          </cell>
          <cell r="F62">
            <v>0</v>
          </cell>
          <cell r="G62">
            <v>0</v>
          </cell>
          <cell r="H62">
            <v>0</v>
          </cell>
          <cell r="I62">
            <v>0</v>
          </cell>
          <cell r="J62">
            <v>87379</v>
          </cell>
          <cell r="K62">
            <v>39520926000</v>
          </cell>
          <cell r="L62" t="str">
            <v>Jumlah penduduk yang memiliki Jaminan Kesehatan Nasional yang dibiayai oleh pemerintah Daerah kabupaten (jiwa)</v>
          </cell>
          <cell r="M62">
            <v>87379</v>
          </cell>
          <cell r="N62">
            <v>44455926000</v>
          </cell>
        </row>
        <row r="63">
          <cell r="B63">
            <v>0</v>
          </cell>
          <cell r="C63" t="str">
            <v>Jumlah penduduk yang memiliki Jaminan Kesehatan Nasional yang dibiayai oleh pemerintah Daerah kabupaten dan propinsi</v>
          </cell>
          <cell r="D63">
            <v>0</v>
          </cell>
          <cell r="E63">
            <v>0</v>
          </cell>
          <cell r="F63">
            <v>0</v>
          </cell>
          <cell r="G63">
            <v>0</v>
          </cell>
          <cell r="H63">
            <v>0</v>
          </cell>
          <cell r="I63">
            <v>0</v>
          </cell>
          <cell r="J63">
            <v>68736</v>
          </cell>
          <cell r="K63">
            <v>0</v>
          </cell>
          <cell r="L63" t="str">
            <v>Jumlah penduduk yang memiliki Jaminan Kesehatan Nasional yang dibiayai oleh pemerintah Daerah kabupaten dan propinsi</v>
          </cell>
          <cell r="M63">
            <v>68736</v>
          </cell>
          <cell r="N63">
            <v>0</v>
          </cell>
        </row>
        <row r="64">
          <cell r="B64" t="str">
            <v>Program Pengadaan, Peningkatan Sarana Dan Prasarana Rumah Sakit/ Rumah Sakit Jiwa/Rumah Sakit Paru-Paru/  Rumah Sakit Mata</v>
          </cell>
          <cell r="C64" t="str">
            <v>Peningkatan sarana danprasarana rumah sakit</v>
          </cell>
          <cell r="D64">
            <v>0</v>
          </cell>
          <cell r="E64">
            <v>0</v>
          </cell>
          <cell r="F64">
            <v>0</v>
          </cell>
          <cell r="G64">
            <v>0</v>
          </cell>
          <cell r="H64">
            <v>0</v>
          </cell>
          <cell r="I64">
            <v>0</v>
          </cell>
          <cell r="J64">
            <v>0</v>
          </cell>
          <cell r="K64">
            <v>1300500000</v>
          </cell>
          <cell r="L64">
            <v>0</v>
          </cell>
          <cell r="M64">
            <v>0</v>
          </cell>
          <cell r="N64">
            <v>1300500000</v>
          </cell>
        </row>
        <row r="65">
          <cell r="B65" t="str">
            <v>Pembangunan Rumah Sakit</v>
          </cell>
          <cell r="C65" t="str">
            <v>Jumlah dokumen hasil studikelayakan pendirian rumah sakit</v>
          </cell>
          <cell r="D65">
            <v>0</v>
          </cell>
          <cell r="E65">
            <v>0</v>
          </cell>
          <cell r="F65">
            <v>0</v>
          </cell>
          <cell r="G65">
            <v>0</v>
          </cell>
          <cell r="H65">
            <v>0</v>
          </cell>
          <cell r="I65">
            <v>0</v>
          </cell>
          <cell r="J65">
            <v>0</v>
          </cell>
          <cell r="K65">
            <v>816000000</v>
          </cell>
          <cell r="L65">
            <v>0</v>
          </cell>
          <cell r="M65">
            <v>0</v>
          </cell>
          <cell r="N65">
            <v>816000000</v>
          </cell>
        </row>
        <row r="66">
          <cell r="B66" t="str">
            <v>DINAS PU</v>
          </cell>
          <cell r="C66">
            <v>0</v>
          </cell>
          <cell r="D66">
            <v>0</v>
          </cell>
          <cell r="E66">
            <v>0</v>
          </cell>
          <cell r="F66">
            <v>0</v>
          </cell>
          <cell r="G66">
            <v>0</v>
          </cell>
          <cell r="H66">
            <v>0</v>
          </cell>
          <cell r="I66">
            <v>0</v>
          </cell>
          <cell r="J66">
            <v>0</v>
          </cell>
          <cell r="K66">
            <v>0</v>
          </cell>
          <cell r="L66">
            <v>0</v>
          </cell>
          <cell r="M66">
            <v>0</v>
          </cell>
          <cell r="N66">
            <v>0</v>
          </cell>
        </row>
        <row r="67">
          <cell r="B67" t="str">
            <v>Program pembangunan jalan dan jembatan</v>
          </cell>
          <cell r="C67">
            <v>0</v>
          </cell>
          <cell r="D67">
            <v>0</v>
          </cell>
          <cell r="E67">
            <v>0</v>
          </cell>
          <cell r="F67">
            <v>0</v>
          </cell>
          <cell r="G67">
            <v>0</v>
          </cell>
          <cell r="H67">
            <v>0</v>
          </cell>
          <cell r="I67">
            <v>0</v>
          </cell>
          <cell r="J67">
            <v>0</v>
          </cell>
          <cell r="K67">
            <v>112554092420</v>
          </cell>
          <cell r="L67">
            <v>0</v>
          </cell>
          <cell r="M67">
            <v>0</v>
          </cell>
          <cell r="N67">
            <v>140643327040.45999</v>
          </cell>
        </row>
        <row r="68">
          <cell r="B68">
            <v>0</v>
          </cell>
          <cell r="C68">
            <v>0</v>
          </cell>
          <cell r="D68">
            <v>0</v>
          </cell>
          <cell r="E68">
            <v>0</v>
          </cell>
          <cell r="F68">
            <v>0</v>
          </cell>
          <cell r="G68">
            <v>0</v>
          </cell>
          <cell r="H68">
            <v>0</v>
          </cell>
          <cell r="I68">
            <v>0</v>
          </cell>
          <cell r="J68">
            <v>0</v>
          </cell>
          <cell r="K68">
            <v>0</v>
          </cell>
          <cell r="L68">
            <v>0</v>
          </cell>
          <cell r="M68">
            <v>0</v>
          </cell>
          <cell r="N68">
            <v>0</v>
          </cell>
        </row>
        <row r="69">
          <cell r="B69" t="str">
            <v>Pembangunan Jalan</v>
          </cell>
          <cell r="C69" t="str">
            <v>Panjang Jalan yang dibangun (km)</v>
          </cell>
          <cell r="D69">
            <v>0</v>
          </cell>
          <cell r="E69">
            <v>0</v>
          </cell>
          <cell r="F69">
            <v>0</v>
          </cell>
          <cell r="G69">
            <v>0</v>
          </cell>
          <cell r="H69">
            <v>0</v>
          </cell>
          <cell r="I69">
            <v>0</v>
          </cell>
          <cell r="J69">
            <v>69.45</v>
          </cell>
          <cell r="K69">
            <v>106392492420</v>
          </cell>
          <cell r="L69" t="str">
            <v>Panjang Jalan yang dibangun (km)</v>
          </cell>
          <cell r="M69">
            <v>69.45</v>
          </cell>
          <cell r="N69">
            <v>133517743045.06</v>
          </cell>
        </row>
        <row r="70">
          <cell r="B70" t="str">
            <v>Pembangunan Jembatan</v>
          </cell>
          <cell r="C70" t="str">
            <v>Tersedianya Jembatan</v>
          </cell>
          <cell r="D70">
            <v>0</v>
          </cell>
          <cell r="E70">
            <v>0</v>
          </cell>
          <cell r="F70">
            <v>0</v>
          </cell>
          <cell r="G70">
            <v>0</v>
          </cell>
          <cell r="H70">
            <v>0</v>
          </cell>
          <cell r="I70">
            <v>0</v>
          </cell>
          <cell r="J70">
            <v>0</v>
          </cell>
          <cell r="K70">
            <v>6161600000</v>
          </cell>
          <cell r="L70">
            <v>0</v>
          </cell>
          <cell r="M70">
            <v>0</v>
          </cell>
          <cell r="N70">
            <v>7125583995.3999996</v>
          </cell>
        </row>
        <row r="71">
          <cell r="B71" t="str">
            <v>Program Pengembangan dan Pengelolaan Jaringan Irigasi, Rawa dan Jaringan Pengairan lainnya</v>
          </cell>
          <cell r="C71">
            <v>0</v>
          </cell>
          <cell r="D71">
            <v>51.21</v>
          </cell>
          <cell r="E71">
            <v>20858270705</v>
          </cell>
          <cell r="F71">
            <v>53.18</v>
          </cell>
          <cell r="G71">
            <v>23772109678</v>
          </cell>
          <cell r="H71">
            <v>0</v>
          </cell>
          <cell r="I71">
            <v>0</v>
          </cell>
          <cell r="J71">
            <v>0</v>
          </cell>
          <cell r="K71">
            <v>45879818000</v>
          </cell>
          <cell r="L71">
            <v>0</v>
          </cell>
          <cell r="M71">
            <v>0</v>
          </cell>
          <cell r="N71">
            <v>27553852866.650002</v>
          </cell>
        </row>
        <row r="72">
          <cell r="B72">
            <v>0</v>
          </cell>
          <cell r="C72">
            <v>0</v>
          </cell>
          <cell r="D72">
            <v>0</v>
          </cell>
          <cell r="E72">
            <v>0</v>
          </cell>
          <cell r="F72">
            <v>0</v>
          </cell>
          <cell r="G72">
            <v>0</v>
          </cell>
          <cell r="H72">
            <v>0</v>
          </cell>
          <cell r="I72">
            <v>0</v>
          </cell>
          <cell r="J72">
            <v>0</v>
          </cell>
          <cell r="K72">
            <v>0</v>
          </cell>
          <cell r="L72">
            <v>0</v>
          </cell>
          <cell r="M72">
            <v>0</v>
          </cell>
          <cell r="N72">
            <v>0</v>
          </cell>
        </row>
        <row r="73">
          <cell r="B73" t="str">
            <v xml:space="preserve">Kegiatan Pembangunan Jaringan Air Bersih/Air Minum </v>
          </cell>
          <cell r="C73" t="str">
            <v>Panjang Jaringan Air Bersih yang di bangun</v>
          </cell>
          <cell r="D73">
            <v>0</v>
          </cell>
          <cell r="E73">
            <v>0</v>
          </cell>
          <cell r="F73">
            <v>0</v>
          </cell>
          <cell r="G73">
            <v>0</v>
          </cell>
          <cell r="H73">
            <v>0</v>
          </cell>
          <cell r="I73">
            <v>0</v>
          </cell>
          <cell r="J73" t="str">
            <v>6 keg</v>
          </cell>
          <cell r="K73">
            <v>5382500000</v>
          </cell>
          <cell r="L73">
            <v>0</v>
          </cell>
          <cell r="M73">
            <v>0</v>
          </cell>
          <cell r="N73">
            <v>1788660315.9400001</v>
          </cell>
        </row>
        <row r="74">
          <cell r="B74" t="str">
            <v>Pembangunan Reservoir</v>
          </cell>
          <cell r="C74" t="str">
            <v>Jumlah IPA yang dibangun</v>
          </cell>
          <cell r="D74">
            <v>0</v>
          </cell>
          <cell r="E74">
            <v>0</v>
          </cell>
          <cell r="F74">
            <v>0</v>
          </cell>
          <cell r="G74">
            <v>0</v>
          </cell>
          <cell r="H74">
            <v>0</v>
          </cell>
          <cell r="I74">
            <v>0</v>
          </cell>
          <cell r="J74">
            <v>3</v>
          </cell>
          <cell r="K74">
            <v>2866000000</v>
          </cell>
          <cell r="L74">
            <v>0</v>
          </cell>
          <cell r="M74">
            <v>0</v>
          </cell>
          <cell r="N74">
            <v>3267850000</v>
          </cell>
        </row>
        <row r="75">
          <cell r="B75" t="str">
            <v>Pembangunan Jaringan Irigasi</v>
          </cell>
          <cell r="C75" t="str">
            <v>Panjang Jaringan Yang Ditingkatkan (km)</v>
          </cell>
          <cell r="D75">
            <v>0</v>
          </cell>
          <cell r="E75">
            <v>0</v>
          </cell>
          <cell r="F75">
            <v>0</v>
          </cell>
          <cell r="G75">
            <v>0</v>
          </cell>
          <cell r="H75">
            <v>0</v>
          </cell>
          <cell r="I75">
            <v>0</v>
          </cell>
          <cell r="J75">
            <v>20</v>
          </cell>
          <cell r="K75">
            <v>28893618000</v>
          </cell>
          <cell r="L75">
            <v>0</v>
          </cell>
          <cell r="M75">
            <v>0</v>
          </cell>
          <cell r="N75">
            <v>17328607655.709999</v>
          </cell>
        </row>
        <row r="76">
          <cell r="B76" t="str">
            <v>Pembangunan Bendung</v>
          </cell>
          <cell r="C76" t="str">
            <v>Jumlah Bendung yang Bangun</v>
          </cell>
          <cell r="D76">
            <v>0</v>
          </cell>
          <cell r="E76">
            <v>0</v>
          </cell>
          <cell r="F76">
            <v>0</v>
          </cell>
          <cell r="G76">
            <v>0</v>
          </cell>
          <cell r="H76">
            <v>0</v>
          </cell>
          <cell r="I76">
            <v>0</v>
          </cell>
          <cell r="J76">
            <v>3</v>
          </cell>
          <cell r="K76">
            <v>5681000000</v>
          </cell>
          <cell r="L76">
            <v>0</v>
          </cell>
          <cell r="M76">
            <v>0</v>
          </cell>
          <cell r="N76">
            <v>1845661395</v>
          </cell>
        </row>
        <row r="77">
          <cell r="B77" t="str">
            <v>DINAS PERTANIAN</v>
          </cell>
          <cell r="C77">
            <v>0</v>
          </cell>
          <cell r="D77">
            <v>0</v>
          </cell>
          <cell r="E77">
            <v>0</v>
          </cell>
          <cell r="F77">
            <v>0</v>
          </cell>
          <cell r="G77">
            <v>0</v>
          </cell>
          <cell r="H77">
            <v>0</v>
          </cell>
          <cell r="I77">
            <v>0</v>
          </cell>
          <cell r="J77">
            <v>0</v>
          </cell>
          <cell r="K77">
            <v>0</v>
          </cell>
          <cell r="L77">
            <v>0</v>
          </cell>
          <cell r="M77">
            <v>0</v>
          </cell>
          <cell r="N77">
            <v>0</v>
          </cell>
        </row>
        <row r="78">
          <cell r="B78" t="str">
            <v>Program peningkatan produksi hasil peternakan</v>
          </cell>
          <cell r="C78" t="str">
            <v>Jumlah Populasi ternak Besar.Jumlah Populasi ternak Kecil.Jumlah Populasi Unggas</v>
          </cell>
          <cell r="D78" t="str">
            <v>- Jumlah populasi sapi = 14.010- Jumlah populasi kambing = 10.326- Jumlah populasi ayam = 382.503</v>
          </cell>
          <cell r="E78">
            <v>0</v>
          </cell>
          <cell r="F78" t="str">
            <v>- Jumlah populasi sapi = 15.021.000- Jumlah populasi kambing = 13.454.000- Jumlah populasi ayam = 1.446.811.000</v>
          </cell>
          <cell r="G78">
            <v>4714885000</v>
          </cell>
          <cell r="H78">
            <v>0</v>
          </cell>
          <cell r="I78">
            <v>0</v>
          </cell>
          <cell r="J78" t="str">
            <v>Ternak Besar = 17818 ekorTernak Kecil = 31.27 ekorUnggas = 462.767 ekor</v>
          </cell>
          <cell r="K78">
            <v>3363726000</v>
          </cell>
          <cell r="L78">
            <v>0</v>
          </cell>
          <cell r="M78">
            <v>0</v>
          </cell>
          <cell r="N78">
            <v>0</v>
          </cell>
        </row>
        <row r="79">
          <cell r="B79" t="str">
            <v>Pembibitan Dan Perawatan Ternak</v>
          </cell>
          <cell r="C79" t="str">
            <v>Jumlah ternak sapi yandigemukkan (ekor)</v>
          </cell>
          <cell r="D79">
            <v>0</v>
          </cell>
          <cell r="E79">
            <v>0</v>
          </cell>
          <cell r="F79">
            <v>0</v>
          </cell>
          <cell r="G79">
            <v>0</v>
          </cell>
          <cell r="H79">
            <v>0</v>
          </cell>
          <cell r="I79">
            <v>0</v>
          </cell>
          <cell r="J79">
            <v>500</v>
          </cell>
          <cell r="K79">
            <v>3274000000</v>
          </cell>
          <cell r="L79">
            <v>0</v>
          </cell>
          <cell r="M79">
            <v>0</v>
          </cell>
          <cell r="N79">
            <v>0</v>
          </cell>
        </row>
        <row r="80">
          <cell r="B80" t="str">
            <v>Program Pengembangan Prasarana dan Sarana Pertanian</v>
          </cell>
          <cell r="C80" t="str">
            <v>Jumlah Alsintan yang diadakan. Panjang jaringan irigasi desa yangdibangun/direhab. PanjangJalan Usaha Tani/ Jalan Produksi yang dibentuk/ditingkatkan</v>
          </cell>
          <cell r="D80" t="str">
            <v>1,49</v>
          </cell>
          <cell r="E80">
            <v>0</v>
          </cell>
          <cell r="F80">
            <v>0</v>
          </cell>
          <cell r="G80">
            <v>0</v>
          </cell>
          <cell r="H80">
            <v>0</v>
          </cell>
          <cell r="I80">
            <v>0</v>
          </cell>
          <cell r="J80" t="str">
            <v>Alsintan=300Unit. Jides=10Km.Luas cetaksawah baru = 0 Ha</v>
          </cell>
          <cell r="K80">
            <v>19453303350</v>
          </cell>
          <cell r="L80">
            <v>0</v>
          </cell>
          <cell r="M80">
            <v>0</v>
          </cell>
          <cell r="N80">
            <v>0</v>
          </cell>
        </row>
        <row r="81">
          <cell r="B81" t="str">
            <v>Kegiatan Pengembangan/Rehabilitasi  Sumber-Sumber Air</v>
          </cell>
          <cell r="C81" t="str">
            <v>Panjang jides yang dibangun/rehab (km)</v>
          </cell>
          <cell r="D81">
            <v>0</v>
          </cell>
          <cell r="E81">
            <v>0</v>
          </cell>
          <cell r="F81">
            <v>0</v>
          </cell>
          <cell r="G81">
            <v>0</v>
          </cell>
          <cell r="H81">
            <v>0</v>
          </cell>
          <cell r="I81">
            <v>0</v>
          </cell>
          <cell r="J81">
            <v>6</v>
          </cell>
          <cell r="K81">
            <v>9522189700</v>
          </cell>
          <cell r="L81">
            <v>0</v>
          </cell>
          <cell r="M81">
            <v>0</v>
          </cell>
          <cell r="N81">
            <v>0</v>
          </cell>
        </row>
        <row r="82">
          <cell r="B82" t="str">
            <v>Kegiatan Fasilitasi Dan Penyediaan Alat Dan Mesin Pertanaian</v>
          </cell>
          <cell r="C82" t="str">
            <v>Jumlah Pengadaan Alsintan (unit)</v>
          </cell>
          <cell r="D82">
            <v>0</v>
          </cell>
          <cell r="E82">
            <v>0</v>
          </cell>
          <cell r="F82">
            <v>0</v>
          </cell>
          <cell r="G82">
            <v>0</v>
          </cell>
          <cell r="H82">
            <v>0</v>
          </cell>
          <cell r="I82">
            <v>0</v>
          </cell>
          <cell r="J82">
            <v>200</v>
          </cell>
          <cell r="K82">
            <v>2863900000</v>
          </cell>
          <cell r="L82">
            <v>0</v>
          </cell>
          <cell r="M82">
            <v>0</v>
          </cell>
          <cell r="N82">
            <v>0</v>
          </cell>
        </row>
        <row r="83">
          <cell r="B83" t="str">
            <v>Kegiatan Pembangunan Dan Peningkatan Jalan Usaha Tani</v>
          </cell>
          <cell r="C83" t="str">
            <v>Panjang Jalan Usaha Tani yangdibangun/ditingkatkan</v>
          </cell>
          <cell r="D83">
            <v>0</v>
          </cell>
          <cell r="E83">
            <v>0</v>
          </cell>
          <cell r="F83">
            <v>0</v>
          </cell>
          <cell r="G83">
            <v>0</v>
          </cell>
          <cell r="H83">
            <v>0</v>
          </cell>
          <cell r="I83">
            <v>0</v>
          </cell>
          <cell r="J83">
            <v>25</v>
          </cell>
          <cell r="K83">
            <v>3803413150</v>
          </cell>
          <cell r="L83">
            <v>0</v>
          </cell>
          <cell r="M83">
            <v>0</v>
          </cell>
          <cell r="N83">
            <v>0</v>
          </cell>
        </row>
        <row r="84">
          <cell r="B84" t="str">
            <v>Kegiatan Pembangunan Dan Peningkatan Jalan Produksi</v>
          </cell>
          <cell r="C84" t="str">
            <v>Panjang jalan Produksi yangdibangun/ditingkatkan (km)</v>
          </cell>
          <cell r="D84">
            <v>0</v>
          </cell>
          <cell r="E84">
            <v>0</v>
          </cell>
          <cell r="F84">
            <v>0</v>
          </cell>
          <cell r="G84">
            <v>0</v>
          </cell>
          <cell r="H84">
            <v>0</v>
          </cell>
          <cell r="I84">
            <v>0</v>
          </cell>
          <cell r="J84">
            <v>12</v>
          </cell>
          <cell r="K84">
            <v>2189500000</v>
          </cell>
          <cell r="L84">
            <v>0</v>
          </cell>
          <cell r="M84">
            <v>0</v>
          </cell>
          <cell r="N84">
            <v>0</v>
          </cell>
        </row>
        <row r="85">
          <cell r="B85" t="str">
            <v>Program Peningkatan Produksi Tanaman Perkebunan</v>
          </cell>
          <cell r="C85" t="str">
            <v>Jumlah Produksi Lada (ton)Jumlah Produksi Kakao (ton)Jumlah Produksi Kelapa Sawit (ton)</v>
          </cell>
          <cell r="D85" t="str">
            <v>385412400245630</v>
          </cell>
          <cell r="E85">
            <v>0</v>
          </cell>
          <cell r="F85" t="str">
            <v>4.094.00013.597.000258.364.000</v>
          </cell>
          <cell r="G85">
            <v>518827500</v>
          </cell>
          <cell r="H85">
            <v>0</v>
          </cell>
          <cell r="I85">
            <v>0</v>
          </cell>
          <cell r="J85" t="str">
            <v>4.30116.147285.102</v>
          </cell>
          <cell r="K85">
            <v>5326616250</v>
          </cell>
          <cell r="L85">
            <v>0</v>
          </cell>
          <cell r="M85">
            <v>0</v>
          </cell>
          <cell r="N85">
            <v>0</v>
          </cell>
        </row>
        <row r="86">
          <cell r="B86" t="str">
            <v>Kegiatan Ekstensifikasi, Intensifikasi Dan PeremajaanTanaman Kakao</v>
          </cell>
          <cell r="C86" t="str">
            <v>Jumlah Luasan Tanaman Kakaoyang diidentifikasikan /direhabilitasi/diremajakan (Ha)</v>
          </cell>
          <cell r="D86">
            <v>0</v>
          </cell>
          <cell r="E86">
            <v>0</v>
          </cell>
          <cell r="F86">
            <v>0</v>
          </cell>
          <cell r="G86">
            <v>0</v>
          </cell>
          <cell r="H86">
            <v>0</v>
          </cell>
          <cell r="I86">
            <v>0</v>
          </cell>
          <cell r="J86">
            <v>2000</v>
          </cell>
          <cell r="K86">
            <v>4258101250</v>
          </cell>
          <cell r="L86">
            <v>0</v>
          </cell>
          <cell r="M86">
            <v>0</v>
          </cell>
          <cell r="N86">
            <v>0</v>
          </cell>
        </row>
        <row r="87">
          <cell r="B87" t="str">
            <v>DINAS KELAUTAN DAN PERIKANAN</v>
          </cell>
          <cell r="C87">
            <v>0</v>
          </cell>
          <cell r="D87">
            <v>0</v>
          </cell>
          <cell r="E87">
            <v>0</v>
          </cell>
          <cell r="F87">
            <v>0</v>
          </cell>
          <cell r="G87">
            <v>0</v>
          </cell>
          <cell r="H87">
            <v>0</v>
          </cell>
          <cell r="I87">
            <v>0</v>
          </cell>
          <cell r="J87">
            <v>0</v>
          </cell>
          <cell r="K87">
            <v>0</v>
          </cell>
          <cell r="L87">
            <v>0</v>
          </cell>
          <cell r="M87">
            <v>0</v>
          </cell>
          <cell r="N87">
            <v>0</v>
          </cell>
        </row>
        <row r="88">
          <cell r="B88" t="str">
            <v>Program Pengembangan Budidaya Perikanan</v>
          </cell>
          <cell r="C88" t="str">
            <v>Jumlah produksiPerikanan Budidaya (ton)</v>
          </cell>
          <cell r="D88">
            <v>42922</v>
          </cell>
          <cell r="E88">
            <v>0</v>
          </cell>
          <cell r="F88">
            <v>44210000</v>
          </cell>
          <cell r="G88">
            <v>1657296400</v>
          </cell>
          <cell r="H88">
            <v>0</v>
          </cell>
          <cell r="I88">
            <v>0</v>
          </cell>
          <cell r="J88">
            <v>45497</v>
          </cell>
          <cell r="K88">
            <v>5734924650</v>
          </cell>
          <cell r="L88">
            <v>0</v>
          </cell>
          <cell r="M88">
            <v>45497</v>
          </cell>
        </row>
        <row r="89">
          <cell r="B89" t="str">
            <v>Kegiatan Pembangunan Jalan Produksi Tambak</v>
          </cell>
          <cell r="C89" t="str">
            <v>Jumlah jalan produksi tambakyang dibangun (km)</v>
          </cell>
          <cell r="D89">
            <v>0</v>
          </cell>
          <cell r="E89">
            <v>0</v>
          </cell>
          <cell r="F89">
            <v>0</v>
          </cell>
          <cell r="G89">
            <v>0</v>
          </cell>
          <cell r="H89">
            <v>0</v>
          </cell>
          <cell r="I89">
            <v>0</v>
          </cell>
          <cell r="J89">
            <v>25</v>
          </cell>
          <cell r="K89">
            <v>1569230000</v>
          </cell>
          <cell r="L89">
            <v>0</v>
          </cell>
          <cell r="M89">
            <v>0</v>
          </cell>
        </row>
        <row r="90">
          <cell r="B90" t="str">
            <v xml:space="preserve">Kegiatan Pembangunan Jembatan Tambak Dan Plat Duiker </v>
          </cell>
          <cell r="C90" t="str">
            <v>Jumlah jembatan tambak yangdibangun (unit)</v>
          </cell>
          <cell r="D90">
            <v>0</v>
          </cell>
          <cell r="E90">
            <v>0</v>
          </cell>
          <cell r="F90">
            <v>0</v>
          </cell>
          <cell r="G90">
            <v>0</v>
          </cell>
          <cell r="H90">
            <v>0</v>
          </cell>
          <cell r="I90">
            <v>0</v>
          </cell>
          <cell r="J90">
            <v>5</v>
          </cell>
          <cell r="K90">
            <v>1757140000</v>
          </cell>
          <cell r="L90">
            <v>0</v>
          </cell>
          <cell r="M90">
            <v>5</v>
          </cell>
        </row>
        <row r="91">
          <cell r="B91" t="str">
            <v>Kegiatan Pembangunan/Rehabilitasi  Sarana PrasaranaBudidaya</v>
          </cell>
          <cell r="C91" t="str">
            <v>Jumlah Balai Benih Ikan yangdirehab/dibangun (unit/paket)</v>
          </cell>
          <cell r="D91">
            <v>0</v>
          </cell>
          <cell r="E91">
            <v>0</v>
          </cell>
          <cell r="F91">
            <v>0</v>
          </cell>
          <cell r="G91">
            <v>0</v>
          </cell>
          <cell r="H91">
            <v>0</v>
          </cell>
          <cell r="I91">
            <v>0</v>
          </cell>
          <cell r="J91">
            <v>1</v>
          </cell>
          <cell r="K91">
            <v>1719889650</v>
          </cell>
          <cell r="L91">
            <v>0</v>
          </cell>
          <cell r="M91">
            <v>1</v>
          </cell>
        </row>
        <row r="92">
          <cell r="B92" t="str">
            <v>Program pengembangan perikanan tangkap</v>
          </cell>
          <cell r="C92" t="str">
            <v>Jumlah produksi Perikanan Tangkap (ton)</v>
          </cell>
          <cell r="D92">
            <v>8659</v>
          </cell>
          <cell r="E92">
            <v>0</v>
          </cell>
          <cell r="F92">
            <v>8702300</v>
          </cell>
          <cell r="G92">
            <v>7416554300</v>
          </cell>
          <cell r="H92">
            <v>0</v>
          </cell>
          <cell r="I92">
            <v>0</v>
          </cell>
          <cell r="J92">
            <v>8745.59</v>
          </cell>
          <cell r="K92">
            <v>9378642325</v>
          </cell>
          <cell r="L92">
            <v>0</v>
          </cell>
          <cell r="M92">
            <v>0</v>
          </cell>
        </row>
        <row r="93">
          <cell r="B93" t="str">
            <v>Kegiatan Pembangunan Tempat Pelelangan Ikan</v>
          </cell>
          <cell r="C93" t="str">
            <v>Jumlah Tambatan,TPI,fasilitaspokok dan penunjang PPI yangdibangun,direhab (Unit)</v>
          </cell>
          <cell r="D93">
            <v>0</v>
          </cell>
          <cell r="E93">
            <v>0</v>
          </cell>
          <cell r="F93">
            <v>0</v>
          </cell>
          <cell r="G93">
            <v>0</v>
          </cell>
          <cell r="H93">
            <v>0</v>
          </cell>
          <cell r="I93">
            <v>0</v>
          </cell>
          <cell r="J93">
            <v>1</v>
          </cell>
          <cell r="K93">
            <v>6026577325</v>
          </cell>
          <cell r="L93">
            <v>0</v>
          </cell>
          <cell r="M93">
            <v>1</v>
          </cell>
        </row>
        <row r="94">
          <cell r="B94" t="str">
            <v>Kegiatan Pegembangan Sarana Prasarana Penangkapan Ikan</v>
          </cell>
          <cell r="C94" t="str">
            <v>Jumlah Bantuan MesinKetinting/Mesin tempel yang diadakan (Unit)</v>
          </cell>
          <cell r="D94">
            <v>0</v>
          </cell>
          <cell r="E94">
            <v>0</v>
          </cell>
          <cell r="F94">
            <v>0</v>
          </cell>
          <cell r="G94">
            <v>0</v>
          </cell>
          <cell r="H94">
            <v>0</v>
          </cell>
          <cell r="I94">
            <v>0</v>
          </cell>
          <cell r="J94">
            <v>40</v>
          </cell>
          <cell r="K94">
            <v>2389275000</v>
          </cell>
          <cell r="L94">
            <v>0</v>
          </cell>
          <cell r="M94">
            <v>40</v>
          </cell>
        </row>
        <row r="95">
          <cell r="B95" t="str">
            <v>Kegiatan Pembangunan/Penerapan Teknologi PerikananTangkap</v>
          </cell>
          <cell r="C95" t="str">
            <v>Jumlah apartemen ikan yangdiadakan (Unit)</v>
          </cell>
          <cell r="D95">
            <v>0</v>
          </cell>
          <cell r="E95">
            <v>0</v>
          </cell>
          <cell r="F95">
            <v>0</v>
          </cell>
          <cell r="G95">
            <v>0</v>
          </cell>
          <cell r="H95">
            <v>0</v>
          </cell>
          <cell r="I95">
            <v>0</v>
          </cell>
          <cell r="J95">
            <v>2</v>
          </cell>
          <cell r="K95">
            <v>889000000</v>
          </cell>
          <cell r="L95">
            <v>0</v>
          </cell>
          <cell r="M95">
            <v>2</v>
          </cell>
        </row>
        <row r="96">
          <cell r="B96" t="str">
            <v>Program Optimalisasi pengelolaan dan pemasaran produksi perikanan</v>
          </cell>
          <cell r="C96" t="str">
            <v>Jumlah produksiPengolahanikan  (ton)</v>
          </cell>
          <cell r="D96">
            <v>302.39999999999998</v>
          </cell>
          <cell r="E96">
            <v>0</v>
          </cell>
          <cell r="F96">
            <v>303750</v>
          </cell>
          <cell r="G96">
            <v>1482852500</v>
          </cell>
          <cell r="H96">
            <v>0</v>
          </cell>
          <cell r="I96">
            <v>0</v>
          </cell>
          <cell r="J96">
            <v>305.27</v>
          </cell>
          <cell r="K96">
            <v>1919115000</v>
          </cell>
          <cell r="L96">
            <v>0</v>
          </cell>
          <cell r="M96">
            <v>305.27</v>
          </cell>
        </row>
        <row r="97">
          <cell r="B97" t="str">
            <v>Kegiatan Optimalisasi Pengelolaan Dan Pemasaran HasilPerikanan</v>
          </cell>
          <cell r="C97" t="str">
            <v>Jumlah Sarana prasarana pokokdan Pendukung Industri perikanan yang dibangun/direhab/diadakan (Unit)</v>
          </cell>
          <cell r="D97">
            <v>0</v>
          </cell>
          <cell r="E97">
            <v>0</v>
          </cell>
          <cell r="F97">
            <v>0</v>
          </cell>
          <cell r="G97">
            <v>0</v>
          </cell>
          <cell r="H97">
            <v>0</v>
          </cell>
          <cell r="I97">
            <v>0</v>
          </cell>
          <cell r="J97">
            <v>20</v>
          </cell>
          <cell r="K97">
            <v>1426630000</v>
          </cell>
          <cell r="L97">
            <v>0</v>
          </cell>
          <cell r="M97">
            <v>20</v>
          </cell>
        </row>
        <row r="98">
          <cell r="B98" t="str">
            <v>DPMPTSP</v>
          </cell>
          <cell r="C98">
            <v>0</v>
          </cell>
          <cell r="D98">
            <v>0</v>
          </cell>
          <cell r="E98">
            <v>0</v>
          </cell>
          <cell r="F98">
            <v>0</v>
          </cell>
          <cell r="G98">
            <v>0</v>
          </cell>
          <cell r="H98">
            <v>0</v>
          </cell>
          <cell r="I98">
            <v>0</v>
          </cell>
          <cell r="J98">
            <v>0</v>
          </cell>
          <cell r="K98">
            <v>0</v>
          </cell>
          <cell r="L98">
            <v>0</v>
          </cell>
          <cell r="M98">
            <v>0</v>
          </cell>
          <cell r="N98">
            <v>0</v>
          </cell>
        </row>
        <row r="99">
          <cell r="B99" t="str">
            <v>Program Peningkatan Promosi dan Kerjasama Investasi</v>
          </cell>
          <cell r="C99" t="str">
            <v>- persentase jumlah promosi yang dilaksanakan- Nilai investasi PMA $ dan PMDN Rp.</v>
          </cell>
          <cell r="D99" t="str">
            <v>0</v>
          </cell>
          <cell r="E99">
            <v>0</v>
          </cell>
          <cell r="F99" t="str">
            <v>0</v>
          </cell>
          <cell r="G99">
            <v>334386400</v>
          </cell>
          <cell r="H99">
            <v>0</v>
          </cell>
          <cell r="I99">
            <v>0</v>
          </cell>
          <cell r="J99" t="str">
            <v>n/a</v>
          </cell>
          <cell r="K99">
            <v>543029000</v>
          </cell>
          <cell r="L99">
            <v>0</v>
          </cell>
          <cell r="M99">
            <v>557902300</v>
          </cell>
        </row>
        <row r="100">
          <cell r="B100" t="str">
            <v>Kegiatan Penyelenggaraan Pameran Investasi</v>
          </cell>
          <cell r="C100" t="str">
            <v>Jumlah keikutsertaan pameraninvestasi tingkat propinsiregional dan nasional</v>
          </cell>
          <cell r="D100">
            <v>0</v>
          </cell>
          <cell r="E100">
            <v>0</v>
          </cell>
          <cell r="F100">
            <v>0</v>
          </cell>
          <cell r="G100">
            <v>0</v>
          </cell>
          <cell r="H100">
            <v>0</v>
          </cell>
          <cell r="I100">
            <v>0</v>
          </cell>
          <cell r="J100" t="str">
            <v>n/a</v>
          </cell>
          <cell r="K100">
            <v>331030000</v>
          </cell>
          <cell r="L100">
            <v>0</v>
          </cell>
          <cell r="M100">
            <v>0</v>
          </cell>
        </row>
        <row r="101">
          <cell r="B101" t="str">
            <v>Program Peningkatan Iklim Investasi dan Realisasi Investasi</v>
          </cell>
          <cell r="C101" t="str">
            <v>Jumlah minat dan rencana investasi (investor)</v>
          </cell>
          <cell r="D101">
            <v>25</v>
          </cell>
          <cell r="E101">
            <v>0</v>
          </cell>
          <cell r="F101">
            <v>30</v>
          </cell>
          <cell r="G101">
            <v>91747600</v>
          </cell>
          <cell r="H101">
            <v>0</v>
          </cell>
          <cell r="I101">
            <v>0</v>
          </cell>
          <cell r="J101" t="str">
            <v>n/a</v>
          </cell>
          <cell r="K101">
            <v>237077000</v>
          </cell>
          <cell r="L101">
            <v>0</v>
          </cell>
          <cell r="M101">
            <v>519097000</v>
          </cell>
        </row>
        <row r="102">
          <cell r="B102" t="str">
            <v>Memfasilitasi Dan Koordinasi Kerjasama Di Bidang Investasi</v>
          </cell>
          <cell r="C102" t="str">
            <v>Jumlah UMKM perusahaan yangdifasilitasi</v>
          </cell>
          <cell r="D102">
            <v>0</v>
          </cell>
          <cell r="E102">
            <v>0</v>
          </cell>
          <cell r="F102">
            <v>0</v>
          </cell>
          <cell r="G102">
            <v>0</v>
          </cell>
          <cell r="H102">
            <v>0</v>
          </cell>
          <cell r="I102">
            <v>0</v>
          </cell>
          <cell r="J102" t="str">
            <v>n/a</v>
          </cell>
          <cell r="K102">
            <v>73879000</v>
          </cell>
          <cell r="L102">
            <v>0</v>
          </cell>
          <cell r="M102">
            <v>0</v>
          </cell>
        </row>
        <row r="103">
          <cell r="B103" t="str">
            <v>Penyusunan Cetak Biru (Master Plan) Pengembangan Penanaman Modal</v>
          </cell>
          <cell r="C103" t="str">
            <v>Database bidang penanamanmodal</v>
          </cell>
          <cell r="D103">
            <v>0</v>
          </cell>
          <cell r="E103">
            <v>0</v>
          </cell>
          <cell r="F103">
            <v>0</v>
          </cell>
          <cell r="G103">
            <v>0</v>
          </cell>
          <cell r="H103">
            <v>0</v>
          </cell>
          <cell r="I103">
            <v>0</v>
          </cell>
          <cell r="J103" t="str">
            <v>n/a</v>
          </cell>
          <cell r="K103">
            <v>84596000</v>
          </cell>
          <cell r="L103">
            <v>0</v>
          </cell>
          <cell r="M103">
            <v>0</v>
          </cell>
        </row>
        <row r="104">
          <cell r="B104" t="str">
            <v>Program Pengawasan dan Pengendalian PM dan PTSP</v>
          </cell>
          <cell r="C104" t="str">
            <v>persentase PMA dan PMDN yang dibina</v>
          </cell>
          <cell r="D104" t="str">
            <v>0</v>
          </cell>
          <cell r="E104">
            <v>0</v>
          </cell>
          <cell r="F104" t="str">
            <v>0</v>
          </cell>
          <cell r="G104">
            <v>0</v>
          </cell>
          <cell r="H104">
            <v>0</v>
          </cell>
          <cell r="I104">
            <v>0</v>
          </cell>
          <cell r="J104" t="str">
            <v>n/a</v>
          </cell>
          <cell r="K104">
            <v>0</v>
          </cell>
          <cell r="L104">
            <v>0</v>
          </cell>
          <cell r="M104">
            <v>0</v>
          </cell>
        </row>
      </sheetData>
      <sheetData sheetId="5"/>
      <sheetData sheetId="6"/>
      <sheetData sheetId="7">
        <row r="3">
          <cell r="B3" t="str">
            <v>DINAS PENDIDIKAN</v>
          </cell>
          <cell r="C3">
            <v>0</v>
          </cell>
          <cell r="D3">
            <v>0</v>
          </cell>
          <cell r="E3">
            <v>0</v>
          </cell>
          <cell r="F3">
            <v>0</v>
          </cell>
          <cell r="G3">
            <v>0</v>
          </cell>
          <cell r="H3">
            <v>0</v>
          </cell>
          <cell r="I3">
            <v>0</v>
          </cell>
          <cell r="J3" t="str">
            <v>Target</v>
          </cell>
          <cell r="K3" t="str">
            <v>Anggaran</v>
          </cell>
        </row>
        <row r="4">
          <cell r="B4" t="str">
            <v>Program Pendidikan Anak Usia Dini</v>
          </cell>
          <cell r="C4" t="str">
            <v>APK PAUD formal dan NonFormal</v>
          </cell>
          <cell r="D4">
            <v>0</v>
          </cell>
          <cell r="E4">
            <v>0</v>
          </cell>
          <cell r="F4">
            <v>0</v>
          </cell>
          <cell r="G4">
            <v>1559495000</v>
          </cell>
          <cell r="H4">
            <v>0</v>
          </cell>
          <cell r="I4">
            <v>0</v>
          </cell>
          <cell r="J4">
            <v>0.49</v>
          </cell>
          <cell r="K4">
            <v>3575607600</v>
          </cell>
        </row>
        <row r="5">
          <cell r="B5" t="str">
            <v xml:space="preserve">Kegiatan Penambahan Ruang Kelas Sekolah </v>
          </cell>
          <cell r="C5" t="str">
            <v>Jumlah RKB yang dibangun</v>
          </cell>
          <cell r="D5">
            <v>0</v>
          </cell>
          <cell r="E5">
            <v>0</v>
          </cell>
          <cell r="F5">
            <v>0</v>
          </cell>
          <cell r="G5">
            <v>0</v>
          </cell>
          <cell r="H5">
            <v>0</v>
          </cell>
          <cell r="I5">
            <v>0</v>
          </cell>
          <cell r="J5">
            <v>8</v>
          </cell>
          <cell r="K5">
            <v>1667125000</v>
          </cell>
        </row>
        <row r="6">
          <cell r="B6" t="str">
            <v>Kegiatan Penyelenggaraan Pendidikan Anak Usia Dini</v>
          </cell>
          <cell r="C6" t="str">
            <v>Jumlah TK yang mendapatkanpelayanan PAUD</v>
          </cell>
          <cell r="D6">
            <v>0</v>
          </cell>
          <cell r="E6">
            <v>0</v>
          </cell>
          <cell r="F6">
            <v>0</v>
          </cell>
          <cell r="G6">
            <v>0</v>
          </cell>
          <cell r="H6">
            <v>0</v>
          </cell>
          <cell r="I6">
            <v>0</v>
          </cell>
          <cell r="J6">
            <v>11</v>
          </cell>
          <cell r="K6">
            <v>607875000</v>
          </cell>
        </row>
        <row r="7">
          <cell r="B7" t="str">
            <v xml:space="preserve">Kegiatan Pembangunan Pagar Sekolah </v>
          </cell>
          <cell r="C7" t="str">
            <v>Pagar sekolah yang dibangun</v>
          </cell>
          <cell r="D7">
            <v>0</v>
          </cell>
          <cell r="E7">
            <v>0</v>
          </cell>
          <cell r="F7">
            <v>0</v>
          </cell>
          <cell r="G7">
            <v>0</v>
          </cell>
          <cell r="H7">
            <v>0</v>
          </cell>
          <cell r="I7">
            <v>0</v>
          </cell>
          <cell r="J7">
            <v>0</v>
          </cell>
          <cell r="K7">
            <v>19866600</v>
          </cell>
        </row>
        <row r="8">
          <cell r="B8" t="str">
            <v>Program Wajib Belajar Pendidikan Dasar Sembilan Tahun</v>
          </cell>
          <cell r="C8" t="str">
            <v>AK SD</v>
          </cell>
          <cell r="D8">
            <v>80</v>
          </cell>
          <cell r="E8">
            <v>0</v>
          </cell>
          <cell r="F8">
            <v>84</v>
          </cell>
          <cell r="G8">
            <v>88822422831</v>
          </cell>
          <cell r="H8">
            <v>0</v>
          </cell>
          <cell r="I8">
            <v>0</v>
          </cell>
          <cell r="J8">
            <v>99.44</v>
          </cell>
          <cell r="K8">
            <v>96542666148</v>
          </cell>
        </row>
        <row r="9">
          <cell r="B9">
            <v>0</v>
          </cell>
          <cell r="C9" t="str">
            <v>AK SMP</v>
          </cell>
          <cell r="D9">
            <v>20</v>
          </cell>
          <cell r="E9">
            <v>0</v>
          </cell>
          <cell r="F9">
            <v>20</v>
          </cell>
          <cell r="G9">
            <v>0</v>
          </cell>
          <cell r="H9">
            <v>0</v>
          </cell>
          <cell r="I9">
            <v>0</v>
          </cell>
          <cell r="J9">
            <v>98.87</v>
          </cell>
          <cell r="K9">
            <v>0</v>
          </cell>
        </row>
        <row r="10">
          <cell r="B10">
            <v>0</v>
          </cell>
          <cell r="C10" t="str">
            <v>AM SD</v>
          </cell>
          <cell r="D10">
            <v>122</v>
          </cell>
          <cell r="E10">
            <v>0</v>
          </cell>
          <cell r="F10">
            <v>135</v>
          </cell>
          <cell r="G10">
            <v>0</v>
          </cell>
          <cell r="H10">
            <v>0</v>
          </cell>
          <cell r="I10">
            <v>0</v>
          </cell>
          <cell r="J10">
            <v>90.22</v>
          </cell>
          <cell r="K10">
            <v>0</v>
          </cell>
        </row>
        <row r="11">
          <cell r="B11">
            <v>0</v>
          </cell>
          <cell r="C11" t="str">
            <v>AM SMP</v>
          </cell>
          <cell r="D11">
            <v>51.98</v>
          </cell>
          <cell r="E11">
            <v>0</v>
          </cell>
          <cell r="F11">
            <v>51.98</v>
          </cell>
          <cell r="G11">
            <v>0</v>
          </cell>
          <cell r="H11">
            <v>0</v>
          </cell>
          <cell r="I11">
            <v>0</v>
          </cell>
          <cell r="J11">
            <v>93.54</v>
          </cell>
          <cell r="K11">
            <v>0</v>
          </cell>
        </row>
        <row r="12">
          <cell r="B12">
            <v>0</v>
          </cell>
          <cell r="C12" t="str">
            <v>APK SD</v>
          </cell>
          <cell r="D12">
            <v>50</v>
          </cell>
          <cell r="E12">
            <v>0</v>
          </cell>
          <cell r="F12">
            <v>50</v>
          </cell>
          <cell r="G12">
            <v>0</v>
          </cell>
          <cell r="H12">
            <v>0</v>
          </cell>
          <cell r="I12">
            <v>0</v>
          </cell>
          <cell r="J12">
            <v>108.6</v>
          </cell>
          <cell r="K12">
            <v>0</v>
          </cell>
        </row>
        <row r="13">
          <cell r="B13">
            <v>0</v>
          </cell>
          <cell r="C13" t="str">
            <v>APK SMP</v>
          </cell>
          <cell r="D13">
            <v>50</v>
          </cell>
          <cell r="E13">
            <v>0</v>
          </cell>
          <cell r="F13">
            <v>50</v>
          </cell>
          <cell r="G13">
            <v>0</v>
          </cell>
          <cell r="H13">
            <v>0</v>
          </cell>
          <cell r="I13">
            <v>0</v>
          </cell>
          <cell r="J13">
            <v>104.03</v>
          </cell>
          <cell r="K13">
            <v>0</v>
          </cell>
        </row>
        <row r="14">
          <cell r="B14">
            <v>0</v>
          </cell>
          <cell r="C14" t="str">
            <v>APM SD</v>
          </cell>
          <cell r="D14">
            <v>41.85</v>
          </cell>
          <cell r="E14">
            <v>0</v>
          </cell>
          <cell r="F14">
            <v>42.3</v>
          </cell>
          <cell r="G14">
            <v>0</v>
          </cell>
          <cell r="H14">
            <v>0</v>
          </cell>
          <cell r="I14">
            <v>0</v>
          </cell>
          <cell r="J14">
            <v>99.1</v>
          </cell>
          <cell r="K14">
            <v>0</v>
          </cell>
        </row>
        <row r="15">
          <cell r="B15">
            <v>0</v>
          </cell>
          <cell r="C15" t="str">
            <v>APM SMP</v>
          </cell>
          <cell r="D15">
            <v>70</v>
          </cell>
          <cell r="E15">
            <v>0</v>
          </cell>
          <cell r="F15">
            <v>70</v>
          </cell>
          <cell r="G15">
            <v>0</v>
          </cell>
          <cell r="H15">
            <v>0</v>
          </cell>
          <cell r="I15">
            <v>0</v>
          </cell>
          <cell r="J15">
            <v>81.34</v>
          </cell>
          <cell r="K15">
            <v>0</v>
          </cell>
        </row>
        <row r="16">
          <cell r="B16">
            <v>0</v>
          </cell>
          <cell r="C16" t="str">
            <v>APS 7-12 thn</v>
          </cell>
          <cell r="D16">
            <v>0</v>
          </cell>
          <cell r="E16">
            <v>0</v>
          </cell>
          <cell r="F16">
            <v>0</v>
          </cell>
          <cell r="G16">
            <v>0</v>
          </cell>
          <cell r="H16">
            <v>0</v>
          </cell>
          <cell r="I16">
            <v>0</v>
          </cell>
          <cell r="J16">
            <v>95.22</v>
          </cell>
          <cell r="K16">
            <v>0</v>
          </cell>
        </row>
        <row r="17">
          <cell r="B17">
            <v>0</v>
          </cell>
          <cell r="C17" t="str">
            <v>APS 13-15 thn</v>
          </cell>
          <cell r="D17">
            <v>0</v>
          </cell>
          <cell r="E17">
            <v>0</v>
          </cell>
          <cell r="F17">
            <v>0</v>
          </cell>
          <cell r="G17">
            <v>0</v>
          </cell>
          <cell r="H17">
            <v>0</v>
          </cell>
          <cell r="I17">
            <v>0</v>
          </cell>
          <cell r="J17">
            <v>96.44</v>
          </cell>
          <cell r="K17">
            <v>0</v>
          </cell>
        </row>
        <row r="18">
          <cell r="B18">
            <v>0</v>
          </cell>
          <cell r="C18" t="str">
            <v>APtS SD</v>
          </cell>
          <cell r="D18">
            <v>0</v>
          </cell>
          <cell r="E18">
            <v>0</v>
          </cell>
          <cell r="F18">
            <v>0</v>
          </cell>
          <cell r="G18">
            <v>0</v>
          </cell>
          <cell r="H18">
            <v>0</v>
          </cell>
          <cell r="I18">
            <v>0</v>
          </cell>
          <cell r="J18">
            <v>0.23</v>
          </cell>
          <cell r="K18">
            <v>0</v>
          </cell>
        </row>
        <row r="19">
          <cell r="B19">
            <v>0</v>
          </cell>
          <cell r="C19" t="str">
            <v>APtS SMP</v>
          </cell>
          <cell r="D19">
            <v>0</v>
          </cell>
          <cell r="E19">
            <v>0</v>
          </cell>
          <cell r="F19">
            <v>0</v>
          </cell>
          <cell r="G19">
            <v>0</v>
          </cell>
          <cell r="H19">
            <v>0</v>
          </cell>
          <cell r="I19">
            <v>0</v>
          </cell>
          <cell r="J19">
            <v>0.39</v>
          </cell>
          <cell r="K19">
            <v>0</v>
          </cell>
        </row>
        <row r="20">
          <cell r="B20" t="str">
            <v xml:space="preserve">Kegiatan Penambahan Ruang Kelas Sekolah </v>
          </cell>
          <cell r="C20" t="str">
            <v>Jumlah RKB SD yang dibangun</v>
          </cell>
          <cell r="D20">
            <v>0</v>
          </cell>
          <cell r="E20">
            <v>0</v>
          </cell>
          <cell r="F20">
            <v>0</v>
          </cell>
          <cell r="G20">
            <v>0</v>
          </cell>
          <cell r="H20">
            <v>0</v>
          </cell>
          <cell r="I20">
            <v>0</v>
          </cell>
          <cell r="J20">
            <v>51</v>
          </cell>
          <cell r="K20">
            <v>15167388269</v>
          </cell>
        </row>
        <row r="21">
          <cell r="B21">
            <v>0</v>
          </cell>
          <cell r="C21" t="str">
            <v>Jumlah RKB SMP yang dibangun</v>
          </cell>
          <cell r="D21">
            <v>0</v>
          </cell>
          <cell r="E21">
            <v>0</v>
          </cell>
          <cell r="F21">
            <v>0</v>
          </cell>
          <cell r="G21">
            <v>0</v>
          </cell>
          <cell r="H21">
            <v>0</v>
          </cell>
          <cell r="I21">
            <v>0</v>
          </cell>
          <cell r="J21">
            <v>22</v>
          </cell>
          <cell r="K21">
            <v>0</v>
          </cell>
        </row>
        <row r="22">
          <cell r="B22" t="str">
            <v>Kegiatan Penyediaan Bantuan Operasional Sekolah (Bos) Jenjang SD/MI/SDLB Dan SMP/MTS Serta Pesantren Salafiyah Dan Satuan Pendidikan NonIslam Setara SD Dan SMP</v>
          </cell>
          <cell r="C22" t="str">
            <v>Jumlah sekolah penerima dana BOS</v>
          </cell>
          <cell r="D22">
            <v>0</v>
          </cell>
          <cell r="E22">
            <v>0</v>
          </cell>
          <cell r="F22">
            <v>0</v>
          </cell>
          <cell r="G22">
            <v>0</v>
          </cell>
          <cell r="H22">
            <v>0</v>
          </cell>
          <cell r="I22">
            <v>0</v>
          </cell>
          <cell r="J22">
            <v>0</v>
          </cell>
          <cell r="K22">
            <v>36436064000</v>
          </cell>
        </row>
        <row r="23">
          <cell r="B23" t="str">
            <v>Kegiatan Pembangunan Pagar Sekolah</v>
          </cell>
          <cell r="C23" t="str">
            <v>Kegiatan Panjang  pagar SD yang dibangun</v>
          </cell>
          <cell r="D23">
            <v>0</v>
          </cell>
          <cell r="E23">
            <v>0</v>
          </cell>
          <cell r="F23">
            <v>0</v>
          </cell>
          <cell r="G23">
            <v>0</v>
          </cell>
          <cell r="H23">
            <v>0</v>
          </cell>
          <cell r="I23">
            <v>0</v>
          </cell>
          <cell r="J23">
            <v>3000</v>
          </cell>
          <cell r="K23">
            <v>6169343669</v>
          </cell>
        </row>
        <row r="24">
          <cell r="B24">
            <v>0</v>
          </cell>
          <cell r="C24" t="str">
            <v>Kegiatan Panjang  pagar SMP yang dibangun</v>
          </cell>
          <cell r="D24">
            <v>0</v>
          </cell>
          <cell r="E24">
            <v>0</v>
          </cell>
          <cell r="F24">
            <v>0</v>
          </cell>
          <cell r="G24">
            <v>0</v>
          </cell>
          <cell r="H24">
            <v>0</v>
          </cell>
          <cell r="I24">
            <v>0</v>
          </cell>
          <cell r="J24">
            <v>1000</v>
          </cell>
          <cell r="K24">
            <v>0</v>
          </cell>
        </row>
        <row r="25">
          <cell r="B25" t="str">
            <v>Kegiatan Pelayanan Pendidikan Gratis</v>
          </cell>
          <cell r="C25" t="str">
            <v>Jumlah sekolah yang menerimaDana Operasional PendidikanGratis SD sederajat</v>
          </cell>
          <cell r="D25">
            <v>0</v>
          </cell>
          <cell r="E25">
            <v>0</v>
          </cell>
          <cell r="F25">
            <v>0</v>
          </cell>
          <cell r="G25">
            <v>0</v>
          </cell>
          <cell r="H25">
            <v>0</v>
          </cell>
          <cell r="I25">
            <v>0</v>
          </cell>
          <cell r="J25">
            <v>211</v>
          </cell>
          <cell r="K25">
            <v>10598605800</v>
          </cell>
        </row>
        <row r="26">
          <cell r="B26" t="str">
            <v>Program Pendidikan Non Formal</v>
          </cell>
          <cell r="C26" t="str">
            <v>ANGKA MELEK HURUF</v>
          </cell>
          <cell r="D26">
            <v>0</v>
          </cell>
          <cell r="E26">
            <v>0</v>
          </cell>
          <cell r="F26">
            <v>0</v>
          </cell>
          <cell r="G26">
            <v>1013632500</v>
          </cell>
          <cell r="H26">
            <v>0</v>
          </cell>
          <cell r="I26">
            <v>0</v>
          </cell>
          <cell r="J26">
            <v>97.33</v>
          </cell>
          <cell r="K26">
            <v>861962500</v>
          </cell>
        </row>
        <row r="27">
          <cell r="B27" t="str">
            <v>Kegiatan Pemberian Bantuan Operasional Pendidikan NonFormal</v>
          </cell>
          <cell r="C27" t="str">
            <v>Jumlah waraga belajar kejar pakat A,B dan C</v>
          </cell>
          <cell r="D27">
            <v>0</v>
          </cell>
          <cell r="E27">
            <v>0</v>
          </cell>
          <cell r="F27">
            <v>0</v>
          </cell>
          <cell r="G27">
            <v>0</v>
          </cell>
          <cell r="H27">
            <v>0</v>
          </cell>
          <cell r="I27">
            <v>0</v>
          </cell>
          <cell r="J27" t="str">
            <v>Paket A=40 org,Pakt B 100 org,Paket C 125 org</v>
          </cell>
          <cell r="K27">
            <v>395500000</v>
          </cell>
        </row>
        <row r="28">
          <cell r="B28" t="str">
            <v>Kegiatan Pelaksanaan Ujian Sekolah dan Ujian Nasional Kesetaraan</v>
          </cell>
          <cell r="C28" t="str">
            <v>Jumlah peserta ujian kesetaraan</v>
          </cell>
          <cell r="D28">
            <v>0</v>
          </cell>
          <cell r="E28">
            <v>0</v>
          </cell>
          <cell r="F28">
            <v>0</v>
          </cell>
          <cell r="G28">
            <v>0</v>
          </cell>
          <cell r="H28">
            <v>0</v>
          </cell>
          <cell r="I28">
            <v>0</v>
          </cell>
          <cell r="J28">
            <v>225</v>
          </cell>
          <cell r="K28">
            <v>197902500</v>
          </cell>
        </row>
        <row r="29">
          <cell r="B29" t="str">
            <v>Program Peningkatan Mutu Pendidik dan Tenaga Kependidikan</v>
          </cell>
          <cell r="C29" t="str">
            <v>Persentase Peningkatan mutu guru mata pelajaran (%)</v>
          </cell>
          <cell r="D29">
            <v>0</v>
          </cell>
          <cell r="E29">
            <v>0</v>
          </cell>
          <cell r="F29">
            <v>0</v>
          </cell>
          <cell r="G29">
            <v>672081000</v>
          </cell>
          <cell r="H29">
            <v>0</v>
          </cell>
          <cell r="I29">
            <v>0</v>
          </cell>
          <cell r="J29">
            <v>0</v>
          </cell>
          <cell r="K29">
            <v>751749000</v>
          </cell>
        </row>
        <row r="30">
          <cell r="B30">
            <v>0</v>
          </cell>
          <cell r="C30" t="str">
            <v>Guru bersertifikat</v>
          </cell>
          <cell r="D30">
            <v>0</v>
          </cell>
          <cell r="E30">
            <v>0</v>
          </cell>
          <cell r="F30">
            <v>0</v>
          </cell>
          <cell r="G30">
            <v>0</v>
          </cell>
          <cell r="H30">
            <v>0</v>
          </cell>
          <cell r="I30">
            <v>0</v>
          </cell>
          <cell r="J30">
            <v>73</v>
          </cell>
          <cell r="K30">
            <v>0</v>
          </cell>
        </row>
        <row r="31">
          <cell r="B31">
            <v>0</v>
          </cell>
          <cell r="C31" t="str">
            <v>Guru berkualifikasi S-1/D-IV</v>
          </cell>
          <cell r="D31">
            <v>0</v>
          </cell>
          <cell r="E31">
            <v>0</v>
          </cell>
          <cell r="F31">
            <v>0</v>
          </cell>
          <cell r="G31">
            <v>0</v>
          </cell>
          <cell r="H31">
            <v>0</v>
          </cell>
          <cell r="I31">
            <v>0</v>
          </cell>
          <cell r="J31">
            <v>89</v>
          </cell>
          <cell r="K31">
            <v>0</v>
          </cell>
        </row>
        <row r="32">
          <cell r="B32">
            <v>0</v>
          </cell>
          <cell r="C32" t="str">
            <v>Rasio guru:murid SD</v>
          </cell>
          <cell r="D32">
            <v>0</v>
          </cell>
          <cell r="E32">
            <v>0</v>
          </cell>
          <cell r="F32">
            <v>0</v>
          </cell>
          <cell r="G32">
            <v>0</v>
          </cell>
          <cell r="H32">
            <v>0</v>
          </cell>
          <cell r="I32">
            <v>0</v>
          </cell>
          <cell r="J32">
            <v>32</v>
          </cell>
          <cell r="K32">
            <v>0</v>
          </cell>
        </row>
        <row r="33">
          <cell r="B33">
            <v>0</v>
          </cell>
          <cell r="C33" t="str">
            <v>Rasio guru:murid SMP</v>
          </cell>
          <cell r="D33">
            <v>0</v>
          </cell>
          <cell r="E33">
            <v>0</v>
          </cell>
          <cell r="F33">
            <v>0</v>
          </cell>
          <cell r="G33">
            <v>0</v>
          </cell>
          <cell r="H33">
            <v>0</v>
          </cell>
          <cell r="I33">
            <v>0</v>
          </cell>
          <cell r="J33">
            <v>36</v>
          </cell>
          <cell r="K33">
            <v>0</v>
          </cell>
        </row>
        <row r="34">
          <cell r="B34" t="str">
            <v>Kegiatan Pelaksanaan Sertifikasi Pendidik</v>
          </cell>
          <cell r="C34" t="str">
            <v>Jumlah peserta sosialisasi</v>
          </cell>
          <cell r="D34">
            <v>0</v>
          </cell>
          <cell r="E34">
            <v>0</v>
          </cell>
          <cell r="F34">
            <v>0</v>
          </cell>
          <cell r="G34">
            <v>0</v>
          </cell>
          <cell r="H34">
            <v>0</v>
          </cell>
          <cell r="I34">
            <v>0</v>
          </cell>
          <cell r="J34">
            <v>206</v>
          </cell>
          <cell r="K34">
            <v>90370000</v>
          </cell>
        </row>
        <row r="35">
          <cell r="B35" t="str">
            <v>Kegiatan Pembinaan kelompok kerja guru</v>
          </cell>
          <cell r="C35" t="str">
            <v>Jumlah guru pemandu tiap mata pelajaran</v>
          </cell>
          <cell r="D35">
            <v>0</v>
          </cell>
          <cell r="E35">
            <v>0</v>
          </cell>
          <cell r="F35">
            <v>0</v>
          </cell>
          <cell r="G35">
            <v>0</v>
          </cell>
          <cell r="H35">
            <v>0</v>
          </cell>
          <cell r="I35">
            <v>0</v>
          </cell>
          <cell r="J35">
            <v>362</v>
          </cell>
          <cell r="K35">
            <v>132548000</v>
          </cell>
        </row>
        <row r="36">
          <cell r="B36" t="str">
            <v>Kegiatan Pembinaan kelompok kerja guru</v>
          </cell>
          <cell r="C36" t="str">
            <v>Jumlah guru pemandu tiap mata pelajaran</v>
          </cell>
          <cell r="D36">
            <v>0</v>
          </cell>
          <cell r="E36">
            <v>0</v>
          </cell>
          <cell r="F36">
            <v>0</v>
          </cell>
          <cell r="G36">
            <v>0</v>
          </cell>
          <cell r="H36">
            <v>0</v>
          </cell>
          <cell r="I36">
            <v>0</v>
          </cell>
          <cell r="J36">
            <v>362</v>
          </cell>
          <cell r="K36">
            <v>132498000</v>
          </cell>
        </row>
        <row r="37">
          <cell r="B37" t="str">
            <v>Pengembangan Sistem Penghargaan Dan Perlindungan Terhadap Profesi Pendidik</v>
          </cell>
          <cell r="C37" t="str">
            <v>Jumlah guru mengikuti lomba guru berprestasi</v>
          </cell>
          <cell r="D37">
            <v>0</v>
          </cell>
          <cell r="E37">
            <v>0</v>
          </cell>
          <cell r="F37">
            <v>0</v>
          </cell>
          <cell r="G37">
            <v>0</v>
          </cell>
          <cell r="H37">
            <v>0</v>
          </cell>
          <cell r="I37">
            <v>0</v>
          </cell>
          <cell r="J37">
            <v>256</v>
          </cell>
          <cell r="K37">
            <v>119637000</v>
          </cell>
        </row>
        <row r="38">
          <cell r="B38" t="str">
            <v>Pembinaan Musyawarah Guru Mata Pelajaran</v>
          </cell>
          <cell r="C38" t="str">
            <v>Jumlah guru mata pelajaran yang bermusyawarah</v>
          </cell>
          <cell r="D38">
            <v>0</v>
          </cell>
          <cell r="E38">
            <v>0</v>
          </cell>
          <cell r="F38">
            <v>0</v>
          </cell>
          <cell r="G38">
            <v>0</v>
          </cell>
          <cell r="H38">
            <v>0</v>
          </cell>
          <cell r="I38">
            <v>0</v>
          </cell>
          <cell r="J38">
            <v>585</v>
          </cell>
          <cell r="K38">
            <v>138715000</v>
          </cell>
        </row>
        <row r="39">
          <cell r="B39" t="str">
            <v>Program Manajemen Pelayanan Pendidikan</v>
          </cell>
          <cell r="C39" t="str">
            <v>Persentase angka partisipasi pendidikan tinggi</v>
          </cell>
          <cell r="D39">
            <v>0</v>
          </cell>
          <cell r="E39">
            <v>0</v>
          </cell>
          <cell r="F39">
            <v>0</v>
          </cell>
          <cell r="G39">
            <v>19982650000</v>
          </cell>
          <cell r="H39">
            <v>0</v>
          </cell>
          <cell r="I39">
            <v>0</v>
          </cell>
          <cell r="J39">
            <v>0.2</v>
          </cell>
          <cell r="K39">
            <v>16324360500</v>
          </cell>
        </row>
        <row r="40">
          <cell r="B40" t="str">
            <v>Kegiatan Pelaksanaan Kerjasama Secara Kelembagaan DiBidang Pendidikan</v>
          </cell>
          <cell r="C40" t="str">
            <v>Jumlah mahasiswa menerima bantuan pendidikan tinggi</v>
          </cell>
          <cell r="D40">
            <v>0</v>
          </cell>
          <cell r="E40">
            <v>0</v>
          </cell>
          <cell r="F40">
            <v>0</v>
          </cell>
          <cell r="G40">
            <v>0</v>
          </cell>
          <cell r="H40">
            <v>0</v>
          </cell>
          <cell r="I40">
            <v>0</v>
          </cell>
          <cell r="J40">
            <v>3875</v>
          </cell>
          <cell r="K40">
            <v>15678905000</v>
          </cell>
        </row>
        <row r="41">
          <cell r="B41" t="str">
            <v>Kegiatan Pembinaan Dewan Pendidikan</v>
          </cell>
          <cell r="C41" t="str">
            <v>Jumlah program dewan pendidikan</v>
          </cell>
          <cell r="D41">
            <v>0</v>
          </cell>
          <cell r="E41">
            <v>0</v>
          </cell>
          <cell r="F41">
            <v>0</v>
          </cell>
          <cell r="G41">
            <v>0</v>
          </cell>
          <cell r="H41">
            <v>0</v>
          </cell>
          <cell r="I41">
            <v>0</v>
          </cell>
          <cell r="J41">
            <v>1</v>
          </cell>
          <cell r="K41">
            <v>410187500</v>
          </cell>
        </row>
        <row r="42">
          <cell r="B42" t="str">
            <v>Penyediaan Jasa Guru PTT dan Guru Kontrak  (Berdasarkan UU ASN berubah nama menjadi P3K)</v>
          </cell>
          <cell r="C42" t="str">
            <v>Jumlah Guru Non PNS Upahjasa daerah terpencil dan guru agama menerima Insentif</v>
          </cell>
          <cell r="D42">
            <v>0</v>
          </cell>
          <cell r="E42">
            <v>0</v>
          </cell>
          <cell r="F42">
            <v>0</v>
          </cell>
          <cell r="G42">
            <v>0</v>
          </cell>
          <cell r="H42">
            <v>0</v>
          </cell>
          <cell r="I42">
            <v>0</v>
          </cell>
          <cell r="J42">
            <v>0</v>
          </cell>
          <cell r="K42">
            <v>0</v>
          </cell>
        </row>
        <row r="43">
          <cell r="B43">
            <v>0</v>
          </cell>
          <cell r="C43" t="str">
            <v>Upah jasa Tenaga Kependiikan</v>
          </cell>
          <cell r="D43">
            <v>0</v>
          </cell>
          <cell r="E43">
            <v>0</v>
          </cell>
          <cell r="F43">
            <v>0</v>
          </cell>
          <cell r="G43">
            <v>0</v>
          </cell>
          <cell r="H43">
            <v>0</v>
          </cell>
          <cell r="I43">
            <v>0</v>
          </cell>
          <cell r="J43">
            <v>89</v>
          </cell>
          <cell r="K43">
            <v>0</v>
          </cell>
        </row>
        <row r="44">
          <cell r="B44">
            <v>0</v>
          </cell>
          <cell r="C44" t="str">
            <v>Upah jasa  guru daerah terpencil</v>
          </cell>
          <cell r="D44">
            <v>0</v>
          </cell>
          <cell r="E44">
            <v>0</v>
          </cell>
          <cell r="F44">
            <v>0</v>
          </cell>
          <cell r="G44">
            <v>0</v>
          </cell>
          <cell r="H44">
            <v>0</v>
          </cell>
          <cell r="I44">
            <v>0</v>
          </cell>
          <cell r="J44">
            <v>146</v>
          </cell>
          <cell r="K44">
            <v>0</v>
          </cell>
        </row>
        <row r="45">
          <cell r="B45">
            <v>0</v>
          </cell>
          <cell r="C45" t="str">
            <v>Upah jasa guru agama</v>
          </cell>
          <cell r="D45">
            <v>0</v>
          </cell>
          <cell r="E45">
            <v>0</v>
          </cell>
          <cell r="F45">
            <v>0</v>
          </cell>
          <cell r="G45">
            <v>0</v>
          </cell>
          <cell r="H45">
            <v>0</v>
          </cell>
          <cell r="I45">
            <v>0</v>
          </cell>
          <cell r="J45">
            <v>52</v>
          </cell>
          <cell r="K45">
            <v>0</v>
          </cell>
        </row>
        <row r="46">
          <cell r="B46">
            <v>0</v>
          </cell>
          <cell r="C46" t="str">
            <v>Honor daerah</v>
          </cell>
          <cell r="D46">
            <v>0</v>
          </cell>
          <cell r="E46">
            <v>0</v>
          </cell>
          <cell r="F46">
            <v>0</v>
          </cell>
          <cell r="G46">
            <v>0</v>
          </cell>
          <cell r="H46">
            <v>0</v>
          </cell>
          <cell r="I46">
            <v>0</v>
          </cell>
          <cell r="J46">
            <v>0</v>
          </cell>
          <cell r="K46">
            <v>0</v>
          </cell>
        </row>
        <row r="47">
          <cell r="B47" t="str">
            <v>DINAS KESEHATAN</v>
          </cell>
          <cell r="C47">
            <v>0</v>
          </cell>
          <cell r="D47">
            <v>0</v>
          </cell>
          <cell r="E47">
            <v>0</v>
          </cell>
          <cell r="F47">
            <v>0</v>
          </cell>
          <cell r="G47">
            <v>0</v>
          </cell>
          <cell r="H47">
            <v>0</v>
          </cell>
          <cell r="I47">
            <v>0</v>
          </cell>
          <cell r="J47">
            <v>0</v>
          </cell>
          <cell r="K47">
            <v>0</v>
          </cell>
        </row>
        <row r="48">
          <cell r="B48" t="str">
            <v>Program Standarisasi Pelayanan Kesehatan</v>
          </cell>
          <cell r="C48" t="str">
            <v>Peningkatan Pelayanan Standarisasi Kesehatan</v>
          </cell>
          <cell r="D48" t="str">
            <v>- 7- 50</v>
          </cell>
          <cell r="E48">
            <v>0</v>
          </cell>
          <cell r="F48" t="str">
            <v>- 7- 50</v>
          </cell>
          <cell r="G48">
            <v>13049940580</v>
          </cell>
          <cell r="H48">
            <v>0</v>
          </cell>
          <cell r="I48">
            <v>0</v>
          </cell>
          <cell r="J48">
            <v>0</v>
          </cell>
          <cell r="K48">
            <v>13899362040</v>
          </cell>
        </row>
        <row r="49">
          <cell r="B49" t="str">
            <v>Kegiatan Evaluasi Dan Pengembangan Standar PelayananKesehatan</v>
          </cell>
          <cell r="C49" t="str">
            <v>Terlaksananya klaim Dana Kapitasi JKN</v>
          </cell>
          <cell r="D49">
            <v>0</v>
          </cell>
          <cell r="E49">
            <v>0</v>
          </cell>
          <cell r="F49">
            <v>0</v>
          </cell>
          <cell r="G49">
            <v>0</v>
          </cell>
          <cell r="H49">
            <v>0</v>
          </cell>
          <cell r="I49">
            <v>0</v>
          </cell>
          <cell r="J49">
            <v>1</v>
          </cell>
          <cell r="K49">
            <v>12361681540</v>
          </cell>
        </row>
        <row r="50">
          <cell r="B50" t="str">
            <v xml:space="preserve">Kegiatan Peningkatan Kualitas Pelayanan Kesehatan </v>
          </cell>
          <cell r="C50" t="str">
            <v>Jumlah Puskesmas yang terakreditasi (PKM)</v>
          </cell>
          <cell r="D50">
            <v>0</v>
          </cell>
          <cell r="E50">
            <v>0</v>
          </cell>
          <cell r="F50">
            <v>0</v>
          </cell>
          <cell r="G50">
            <v>0</v>
          </cell>
          <cell r="H50">
            <v>0</v>
          </cell>
          <cell r="I50">
            <v>0</v>
          </cell>
          <cell r="J50">
            <v>3</v>
          </cell>
          <cell r="K50">
            <v>1274316000</v>
          </cell>
        </row>
        <row r="51">
          <cell r="B51">
            <v>0</v>
          </cell>
          <cell r="C51" t="str">
            <v>Pembinaan SP2TP (PKM)</v>
          </cell>
          <cell r="D51">
            <v>0</v>
          </cell>
          <cell r="E51">
            <v>0</v>
          </cell>
          <cell r="F51">
            <v>0</v>
          </cell>
          <cell r="G51">
            <v>0</v>
          </cell>
          <cell r="H51">
            <v>0</v>
          </cell>
          <cell r="I51">
            <v>0</v>
          </cell>
          <cell r="J51">
            <v>17</v>
          </cell>
          <cell r="K51">
            <v>0</v>
          </cell>
        </row>
        <row r="52">
          <cell r="B52">
            <v>0</v>
          </cell>
          <cell r="C52" t="str">
            <v>Pembinaan Manajemen Puskesmas (PKM)</v>
          </cell>
          <cell r="D52">
            <v>0</v>
          </cell>
          <cell r="E52">
            <v>0</v>
          </cell>
          <cell r="F52">
            <v>0</v>
          </cell>
          <cell r="G52">
            <v>0</v>
          </cell>
          <cell r="H52">
            <v>0</v>
          </cell>
          <cell r="I52">
            <v>0</v>
          </cell>
          <cell r="J52">
            <v>17</v>
          </cell>
          <cell r="K52">
            <v>0</v>
          </cell>
        </row>
        <row r="53">
          <cell r="B53">
            <v>0</v>
          </cell>
          <cell r="C53" t="str">
            <v>Pembinaan tenaga teladan (PKM)</v>
          </cell>
          <cell r="D53">
            <v>0</v>
          </cell>
          <cell r="E53">
            <v>0</v>
          </cell>
          <cell r="F53">
            <v>0</v>
          </cell>
          <cell r="G53">
            <v>0</v>
          </cell>
          <cell r="H53">
            <v>0</v>
          </cell>
          <cell r="I53">
            <v>0</v>
          </cell>
          <cell r="J53">
            <v>17</v>
          </cell>
          <cell r="K53">
            <v>0</v>
          </cell>
        </row>
        <row r="54">
          <cell r="B54">
            <v>0</v>
          </cell>
          <cell r="C54" t="str">
            <v>Penilaian tenaga teladan (PKM)</v>
          </cell>
          <cell r="D54">
            <v>0</v>
          </cell>
          <cell r="E54">
            <v>0</v>
          </cell>
          <cell r="F54">
            <v>0</v>
          </cell>
          <cell r="G54">
            <v>0</v>
          </cell>
          <cell r="H54">
            <v>0</v>
          </cell>
          <cell r="I54">
            <v>0</v>
          </cell>
          <cell r="J54">
            <v>17</v>
          </cell>
          <cell r="K54">
            <v>0</v>
          </cell>
        </row>
        <row r="55">
          <cell r="B55">
            <v>0</v>
          </cell>
          <cell r="C55" t="str">
            <v>Penyusunan makalah tenaga kesehatan (PKM)</v>
          </cell>
          <cell r="D55">
            <v>0</v>
          </cell>
          <cell r="E55">
            <v>0</v>
          </cell>
          <cell r="F55">
            <v>0</v>
          </cell>
          <cell r="G55">
            <v>0</v>
          </cell>
          <cell r="H55">
            <v>0</v>
          </cell>
          <cell r="I55">
            <v>0</v>
          </cell>
          <cell r="J55">
            <v>17</v>
          </cell>
          <cell r="K55">
            <v>0</v>
          </cell>
        </row>
        <row r="56">
          <cell r="B56" t="str">
            <v>Kegiatan Peningkatan Standarisasi Pelayanan Kesehatan</v>
          </cell>
          <cell r="C56" t="str">
            <v>Jumlah masyarakat yang mendapatkan pelayanan</v>
          </cell>
          <cell r="D56">
            <v>0</v>
          </cell>
          <cell r="E56">
            <v>0</v>
          </cell>
          <cell r="F56">
            <v>0</v>
          </cell>
          <cell r="G56">
            <v>0</v>
          </cell>
          <cell r="H56">
            <v>0</v>
          </cell>
          <cell r="I56">
            <v>0</v>
          </cell>
          <cell r="J56">
            <v>1</v>
          </cell>
          <cell r="K56">
            <v>1033891500</v>
          </cell>
        </row>
        <row r="57">
          <cell r="B57" t="str">
            <v>Program pengadaan, peningkatan dan perbaikan sarana dan prasarana puskesmas/ puskemas pembantu dan jaringannya</v>
          </cell>
          <cell r="C57" t="str">
            <v>Peningkatan dan Perbaikan Sarana dan Prasarana Puskesmas/Puskesmas Pembantu dan Jaringannya</v>
          </cell>
          <cell r="D57">
            <v>15</v>
          </cell>
          <cell r="E57">
            <v>0</v>
          </cell>
          <cell r="F57">
            <v>15</v>
          </cell>
          <cell r="G57">
            <v>23513084679</v>
          </cell>
          <cell r="H57">
            <v>0</v>
          </cell>
          <cell r="I57">
            <v>0</v>
          </cell>
          <cell r="J57">
            <v>17</v>
          </cell>
          <cell r="K57">
            <v>16019868600</v>
          </cell>
        </row>
        <row r="58">
          <cell r="B58" t="str">
            <v>Kegiatan Pembangunan Puskesmas</v>
          </cell>
          <cell r="C58" t="str">
            <v>Jumlah Puskesmas yang Terbangun</v>
          </cell>
          <cell r="D58">
            <v>0</v>
          </cell>
          <cell r="E58">
            <v>0</v>
          </cell>
          <cell r="F58">
            <v>0</v>
          </cell>
          <cell r="G58">
            <v>0</v>
          </cell>
          <cell r="H58">
            <v>0</v>
          </cell>
          <cell r="I58">
            <v>0</v>
          </cell>
          <cell r="J58">
            <v>0</v>
          </cell>
          <cell r="K58">
            <v>4708000000</v>
          </cell>
        </row>
        <row r="59">
          <cell r="B59" t="str">
            <v>Kegiatan Pembangunan Puskesmas Pembantu</v>
          </cell>
          <cell r="C59" t="str">
            <v>Pembangunan Puskesmas Pembantu (pustu)</v>
          </cell>
          <cell r="D59">
            <v>0</v>
          </cell>
          <cell r="E59">
            <v>0</v>
          </cell>
          <cell r="F59">
            <v>0</v>
          </cell>
          <cell r="G59">
            <v>0</v>
          </cell>
          <cell r="H59">
            <v>0</v>
          </cell>
          <cell r="I59">
            <v>0</v>
          </cell>
          <cell r="J59">
            <v>0</v>
          </cell>
          <cell r="K59">
            <v>990760100</v>
          </cell>
        </row>
        <row r="60">
          <cell r="B60" t="str">
            <v>KegiatanPengadaan Puskesmas Keliling</v>
          </cell>
          <cell r="C60" t="str">
            <v>Jumlah Puskesmas keliling yang diadakan</v>
          </cell>
          <cell r="D60">
            <v>0</v>
          </cell>
          <cell r="E60">
            <v>0</v>
          </cell>
          <cell r="F60">
            <v>0</v>
          </cell>
          <cell r="G60">
            <v>0</v>
          </cell>
          <cell r="H60">
            <v>0</v>
          </cell>
          <cell r="I60">
            <v>0</v>
          </cell>
          <cell r="J60">
            <v>0</v>
          </cell>
          <cell r="K60">
            <v>2403800000</v>
          </cell>
        </row>
        <row r="61">
          <cell r="B61" t="str">
            <v>Kegiatan Pengadaan Sarana dan Prasarana Puskesmas</v>
          </cell>
          <cell r="C61" t="str">
            <v>Jumlah sarana dan prasarana puskesmas yang diadakan</v>
          </cell>
          <cell r="D61">
            <v>0</v>
          </cell>
          <cell r="E61">
            <v>0</v>
          </cell>
          <cell r="F61">
            <v>0</v>
          </cell>
          <cell r="G61">
            <v>0</v>
          </cell>
          <cell r="H61">
            <v>0</v>
          </cell>
          <cell r="I61">
            <v>0</v>
          </cell>
          <cell r="J61">
            <v>10</v>
          </cell>
          <cell r="K61">
            <v>6611171000</v>
          </cell>
        </row>
        <row r="62">
          <cell r="B62" t="str">
            <v>Program kemitraan peningkatan pelayanan kesehatan</v>
          </cell>
          <cell r="C62" t="str">
            <v>Peningkatan pelayanankesehatan</v>
          </cell>
          <cell r="D62">
            <v>150000</v>
          </cell>
          <cell r="E62">
            <v>0</v>
          </cell>
          <cell r="F62">
            <v>150000</v>
          </cell>
          <cell r="G62">
            <v>17723016700</v>
          </cell>
          <cell r="H62">
            <v>0</v>
          </cell>
          <cell r="I62">
            <v>0</v>
          </cell>
          <cell r="J62">
            <v>0</v>
          </cell>
          <cell r="K62">
            <v>39730926000</v>
          </cell>
        </row>
        <row r="63">
          <cell r="B63" t="str">
            <v>Kegiatan Kemitraan Asuransi Kesehatan Masyarakat</v>
          </cell>
          <cell r="C63" t="str">
            <v>Jumlah Penduduk yang belum memiliki Jaminan Kesehatan (jiwa)</v>
          </cell>
          <cell r="D63">
            <v>0</v>
          </cell>
          <cell r="E63">
            <v>0</v>
          </cell>
          <cell r="F63">
            <v>0</v>
          </cell>
          <cell r="G63">
            <v>0</v>
          </cell>
          <cell r="H63">
            <v>0</v>
          </cell>
          <cell r="I63">
            <v>0</v>
          </cell>
          <cell r="J63">
            <v>68736</v>
          </cell>
          <cell r="K63">
            <v>39520926000</v>
          </cell>
        </row>
        <row r="64">
          <cell r="B64" t="str">
            <v>Program Pengadaan, Peningkatan Sarana Dan Prasarana Rumah Sakit/ Rumah Sakit Jiwa/Rumah Sakit Paru-Paru/  Rumah Sakit Mata</v>
          </cell>
          <cell r="C64" t="str">
            <v>Peningkatan sarana danprasarana rumah sakit</v>
          </cell>
          <cell r="D64">
            <v>0</v>
          </cell>
          <cell r="E64">
            <v>0</v>
          </cell>
          <cell r="F64">
            <v>0</v>
          </cell>
          <cell r="G64">
            <v>0</v>
          </cell>
          <cell r="H64">
            <v>0</v>
          </cell>
          <cell r="I64">
            <v>0</v>
          </cell>
          <cell r="J64">
            <v>0</v>
          </cell>
          <cell r="K64">
            <v>1300500000</v>
          </cell>
        </row>
        <row r="65">
          <cell r="B65" t="str">
            <v>Pembangunan Rumah Sakit</v>
          </cell>
          <cell r="C65" t="str">
            <v>Jumlah dokumen hasil studikelayakan pendirian rumah sakit</v>
          </cell>
          <cell r="D65">
            <v>0</v>
          </cell>
          <cell r="E65">
            <v>0</v>
          </cell>
          <cell r="F65">
            <v>0</v>
          </cell>
          <cell r="G65">
            <v>0</v>
          </cell>
          <cell r="H65">
            <v>0</v>
          </cell>
          <cell r="I65">
            <v>0</v>
          </cell>
          <cell r="J65">
            <v>0</v>
          </cell>
          <cell r="K65">
            <v>816000000</v>
          </cell>
        </row>
        <row r="66">
          <cell r="B66" t="str">
            <v>DINAS PU</v>
          </cell>
          <cell r="C66">
            <v>0</v>
          </cell>
          <cell r="D66">
            <v>0</v>
          </cell>
          <cell r="E66">
            <v>0</v>
          </cell>
          <cell r="F66">
            <v>0</v>
          </cell>
          <cell r="G66">
            <v>0</v>
          </cell>
          <cell r="H66">
            <v>0</v>
          </cell>
          <cell r="I66">
            <v>0</v>
          </cell>
          <cell r="J66">
            <v>0</v>
          </cell>
          <cell r="K66">
            <v>0</v>
          </cell>
        </row>
        <row r="67">
          <cell r="B67" t="str">
            <v>Program pembangunan jalan dan jembatan</v>
          </cell>
          <cell r="C67" t="str">
            <v>Jumlah jembatan dalam kondisi baik (unit)</v>
          </cell>
          <cell r="D67">
            <v>163</v>
          </cell>
          <cell r="E67">
            <v>202114968693</v>
          </cell>
          <cell r="F67">
            <v>173</v>
          </cell>
          <cell r="G67">
            <v>177466055509</v>
          </cell>
          <cell r="H67">
            <v>0</v>
          </cell>
          <cell r="I67">
            <v>0</v>
          </cell>
          <cell r="J67">
            <v>0</v>
          </cell>
          <cell r="K67">
            <v>112554092420</v>
          </cell>
        </row>
        <row r="68">
          <cell r="B68">
            <v>0</v>
          </cell>
          <cell r="C68" t="str">
            <v>Proporsi panjang jaringan jalan dalam kondisi baik (km)</v>
          </cell>
          <cell r="D68">
            <v>1329.79</v>
          </cell>
          <cell r="E68">
            <v>0</v>
          </cell>
          <cell r="F68">
            <v>1396.28</v>
          </cell>
          <cell r="G68">
            <v>0</v>
          </cell>
          <cell r="H68">
            <v>0</v>
          </cell>
          <cell r="I68">
            <v>0</v>
          </cell>
          <cell r="J68">
            <v>0</v>
          </cell>
          <cell r="K68">
            <v>0</v>
          </cell>
        </row>
        <row r="69">
          <cell r="B69" t="str">
            <v>Pembangunan Jalan</v>
          </cell>
          <cell r="C69" t="str">
            <v>Panjang Jalan ditingkatkan -Aspal  (Km)</v>
          </cell>
          <cell r="D69">
            <v>0</v>
          </cell>
          <cell r="E69">
            <v>0</v>
          </cell>
          <cell r="F69">
            <v>0</v>
          </cell>
          <cell r="G69">
            <v>0</v>
          </cell>
          <cell r="H69">
            <v>0</v>
          </cell>
          <cell r="I69">
            <v>0</v>
          </cell>
          <cell r="J69">
            <v>28.5</v>
          </cell>
          <cell r="K69">
            <v>106392492420</v>
          </cell>
        </row>
        <row r="70">
          <cell r="B70" t="str">
            <v>Pembangunan Jembatan</v>
          </cell>
          <cell r="C70" t="str">
            <v>Jumlah jembatan yang dibangun(Unit)</v>
          </cell>
          <cell r="D70">
            <v>0</v>
          </cell>
          <cell r="E70">
            <v>0</v>
          </cell>
          <cell r="F70">
            <v>0</v>
          </cell>
          <cell r="G70">
            <v>0</v>
          </cell>
          <cell r="H70">
            <v>0</v>
          </cell>
          <cell r="I70">
            <v>0</v>
          </cell>
          <cell r="J70">
            <v>4</v>
          </cell>
          <cell r="K70">
            <v>6161600000</v>
          </cell>
        </row>
        <row r="71">
          <cell r="B71" t="str">
            <v>Program Pengembangan dan Pengelolaan Jaringan Irigasi, Rawa dan Jaringan Pengairan lainnya</v>
          </cell>
          <cell r="C71">
            <v>0</v>
          </cell>
          <cell r="D71">
            <v>51.21</v>
          </cell>
          <cell r="E71">
            <v>20858270705</v>
          </cell>
          <cell r="F71">
            <v>53.18</v>
          </cell>
          <cell r="G71">
            <v>23772109678</v>
          </cell>
          <cell r="H71">
            <v>0</v>
          </cell>
          <cell r="I71">
            <v>0</v>
          </cell>
          <cell r="J71">
            <v>0</v>
          </cell>
          <cell r="K71">
            <v>45879818000</v>
          </cell>
        </row>
        <row r="72">
          <cell r="B72">
            <v>0</v>
          </cell>
          <cell r="C72">
            <v>0</v>
          </cell>
          <cell r="D72">
            <v>0</v>
          </cell>
          <cell r="E72">
            <v>0</v>
          </cell>
          <cell r="F72">
            <v>0</v>
          </cell>
          <cell r="G72">
            <v>0</v>
          </cell>
          <cell r="H72">
            <v>0</v>
          </cell>
          <cell r="I72">
            <v>0</v>
          </cell>
          <cell r="J72">
            <v>0</v>
          </cell>
          <cell r="K72">
            <v>0</v>
          </cell>
        </row>
        <row r="73">
          <cell r="B73" t="str">
            <v xml:space="preserve">Kegiatan Pembangunan Jaringan Air Bersih/Air Minum </v>
          </cell>
          <cell r="C73" t="str">
            <v>Jumlah kegiatan pembangunanair bersih/minum</v>
          </cell>
          <cell r="D73">
            <v>0</v>
          </cell>
          <cell r="E73">
            <v>0</v>
          </cell>
          <cell r="F73">
            <v>0</v>
          </cell>
          <cell r="G73">
            <v>0</v>
          </cell>
          <cell r="H73">
            <v>0</v>
          </cell>
          <cell r="I73">
            <v>0</v>
          </cell>
          <cell r="J73">
            <v>6</v>
          </cell>
          <cell r="K73">
            <v>5382500000</v>
          </cell>
        </row>
        <row r="74">
          <cell r="B74" t="str">
            <v>Pembangunan Reservoir</v>
          </cell>
          <cell r="C74" t="str">
            <v>Jumlah kegiatan pembangunanreservoir</v>
          </cell>
          <cell r="D74">
            <v>0</v>
          </cell>
          <cell r="E74">
            <v>0</v>
          </cell>
          <cell r="F74">
            <v>0</v>
          </cell>
          <cell r="G74">
            <v>0</v>
          </cell>
          <cell r="H74">
            <v>0</v>
          </cell>
          <cell r="I74">
            <v>0</v>
          </cell>
          <cell r="J74">
            <v>6</v>
          </cell>
          <cell r="K74">
            <v>2866000000</v>
          </cell>
        </row>
        <row r="75">
          <cell r="B75" t="str">
            <v>Pembangunan Jaringan Irigasi</v>
          </cell>
          <cell r="C75" t="str">
            <v>Panjang jaringan yangditingkatkan (km)</v>
          </cell>
          <cell r="D75">
            <v>0</v>
          </cell>
          <cell r="E75">
            <v>0</v>
          </cell>
          <cell r="F75">
            <v>0</v>
          </cell>
          <cell r="G75">
            <v>0</v>
          </cell>
          <cell r="H75">
            <v>0</v>
          </cell>
          <cell r="I75">
            <v>0</v>
          </cell>
          <cell r="J75">
            <v>20</v>
          </cell>
          <cell r="K75">
            <v>28893618000</v>
          </cell>
        </row>
        <row r="76">
          <cell r="B76" t="str">
            <v>Pembangunan Bendung</v>
          </cell>
          <cell r="C76" t="str">
            <v>Jumlah bendung yang dibangun</v>
          </cell>
          <cell r="D76">
            <v>0</v>
          </cell>
          <cell r="E76">
            <v>0</v>
          </cell>
          <cell r="F76">
            <v>0</v>
          </cell>
          <cell r="G76">
            <v>0</v>
          </cell>
          <cell r="H76">
            <v>0</v>
          </cell>
          <cell r="I76">
            <v>0</v>
          </cell>
          <cell r="J76">
            <v>5</v>
          </cell>
          <cell r="K76">
            <v>5681000000</v>
          </cell>
        </row>
        <row r="77">
          <cell r="B77" t="str">
            <v>DINAS PERTANIAN</v>
          </cell>
          <cell r="C77">
            <v>0</v>
          </cell>
          <cell r="D77">
            <v>0</v>
          </cell>
          <cell r="E77">
            <v>0</v>
          </cell>
          <cell r="F77">
            <v>0</v>
          </cell>
          <cell r="G77">
            <v>0</v>
          </cell>
          <cell r="H77">
            <v>0</v>
          </cell>
          <cell r="I77">
            <v>0</v>
          </cell>
          <cell r="J77">
            <v>0</v>
          </cell>
          <cell r="K77">
            <v>0</v>
          </cell>
        </row>
        <row r="78">
          <cell r="B78" t="str">
            <v>Program peningkatan produksi hasil peternakan</v>
          </cell>
          <cell r="C78" t="str">
            <v>Jumlah Populasi ternak Besar.Jumlah Populasi ternak Kecil.Jumlah Populasi Unggas</v>
          </cell>
          <cell r="D78" t="str">
            <v>- Jumlah populasi sapi = 14.010- Jumlah populasi kambing = 10.326- Jumlah populasi ayam = 382.503</v>
          </cell>
          <cell r="E78">
            <v>0</v>
          </cell>
          <cell r="F78" t="str">
            <v>- Jumlah populasi sapi = 15.021.000- Jumlah populasi kambing = 13.454.000- Jumlah populasi ayam = 1.446.811.000</v>
          </cell>
          <cell r="G78">
            <v>4714885000</v>
          </cell>
          <cell r="H78">
            <v>0</v>
          </cell>
          <cell r="I78">
            <v>0</v>
          </cell>
          <cell r="J78" t="str">
            <v>Ternak Besar = 17818 ekorTernak Kecil = 31.27 ekorUnggas = 462.767 ekor</v>
          </cell>
          <cell r="K78">
            <v>3363726000</v>
          </cell>
        </row>
        <row r="79">
          <cell r="B79" t="str">
            <v>Pembibitan Dan Perawatan Ternak</v>
          </cell>
          <cell r="C79" t="str">
            <v>Jumlah ternak sapi yandigemukkan (ekor)</v>
          </cell>
          <cell r="D79">
            <v>0</v>
          </cell>
          <cell r="E79">
            <v>0</v>
          </cell>
          <cell r="F79">
            <v>0</v>
          </cell>
          <cell r="G79">
            <v>0</v>
          </cell>
          <cell r="H79">
            <v>0</v>
          </cell>
          <cell r="I79">
            <v>0</v>
          </cell>
          <cell r="J79">
            <v>500</v>
          </cell>
          <cell r="K79">
            <v>3274000000</v>
          </cell>
        </row>
        <row r="80">
          <cell r="B80" t="str">
            <v>Program Pengembangan Prasarana dan Sarana Pertanian</v>
          </cell>
          <cell r="C80" t="str">
            <v>Jumlah Alsintan yang diadakan. Panjang jaringan irigasi desa yangdibangun/direhab. PanjangJalan Usaha Tani/ Jalan Produksi yang dibentuk/ditingkatkan</v>
          </cell>
          <cell r="D80" t="str">
            <v>1,49</v>
          </cell>
          <cell r="E80">
            <v>0</v>
          </cell>
          <cell r="F80">
            <v>0</v>
          </cell>
          <cell r="G80">
            <v>0</v>
          </cell>
          <cell r="H80">
            <v>0</v>
          </cell>
          <cell r="I80">
            <v>0</v>
          </cell>
          <cell r="J80" t="str">
            <v>Alsintan=300Unit. Jides=10Km.Luas cetaksawah baru = 0 Ha</v>
          </cell>
          <cell r="K80">
            <v>19453303350</v>
          </cell>
        </row>
        <row r="81">
          <cell r="B81" t="str">
            <v>Kegiatan Pengembangan/Rehabilitasi  Sumber-Sumber Air</v>
          </cell>
          <cell r="C81" t="str">
            <v>Panjang jides yang dibangun/rehab (km)</v>
          </cell>
          <cell r="D81">
            <v>0</v>
          </cell>
          <cell r="E81">
            <v>0</v>
          </cell>
          <cell r="F81">
            <v>0</v>
          </cell>
          <cell r="G81">
            <v>0</v>
          </cell>
          <cell r="H81">
            <v>0</v>
          </cell>
          <cell r="I81">
            <v>0</v>
          </cell>
          <cell r="J81">
            <v>6</v>
          </cell>
          <cell r="K81">
            <v>9522189700</v>
          </cell>
        </row>
        <row r="82">
          <cell r="B82" t="str">
            <v>Kegiatan Fasilitasi Dan Penyediaan Alat Dan Mesin Pertanaian</v>
          </cell>
          <cell r="C82" t="str">
            <v>Jumlah Pengadaan Alsintan (unit)</v>
          </cell>
          <cell r="D82">
            <v>0</v>
          </cell>
          <cell r="E82">
            <v>0</v>
          </cell>
          <cell r="F82">
            <v>0</v>
          </cell>
          <cell r="G82">
            <v>0</v>
          </cell>
          <cell r="H82">
            <v>0</v>
          </cell>
          <cell r="I82">
            <v>0</v>
          </cell>
          <cell r="J82">
            <v>200</v>
          </cell>
          <cell r="K82">
            <v>2863900000</v>
          </cell>
        </row>
        <row r="83">
          <cell r="B83" t="str">
            <v>Kegiatan Pembangunan Dan Peningkatan Jalan Usaha Tani</v>
          </cell>
          <cell r="C83" t="str">
            <v>Panjang Jalan Usaha Tani yangdibangun/ditingkatkan</v>
          </cell>
          <cell r="D83">
            <v>0</v>
          </cell>
          <cell r="E83">
            <v>0</v>
          </cell>
          <cell r="F83">
            <v>0</v>
          </cell>
          <cell r="G83">
            <v>0</v>
          </cell>
          <cell r="H83">
            <v>0</v>
          </cell>
          <cell r="I83">
            <v>0</v>
          </cell>
          <cell r="J83">
            <v>25</v>
          </cell>
          <cell r="K83">
            <v>3803413150</v>
          </cell>
        </row>
        <row r="84">
          <cell r="B84" t="str">
            <v>Kegiatan Pembangunan Dan Peningkatan Jalan Produksi</v>
          </cell>
          <cell r="C84" t="str">
            <v>Panjang jalan Produksi yangdibangun/ditingkatkan (km)</v>
          </cell>
          <cell r="D84">
            <v>0</v>
          </cell>
          <cell r="E84">
            <v>0</v>
          </cell>
          <cell r="F84">
            <v>0</v>
          </cell>
          <cell r="G84">
            <v>0</v>
          </cell>
          <cell r="H84">
            <v>0</v>
          </cell>
          <cell r="I84">
            <v>0</v>
          </cell>
          <cell r="J84">
            <v>12</v>
          </cell>
          <cell r="K84">
            <v>2189500000</v>
          </cell>
        </row>
        <row r="85">
          <cell r="B85" t="str">
            <v>Program Peningkatan Produksi Tanaman Perkebunan</v>
          </cell>
          <cell r="C85" t="str">
            <v>Jumlah Produksi Lada (ton)Jumlah Produksi Kakao (ton)Jumlah Produksi Kelapa Sawit (ton)</v>
          </cell>
          <cell r="D85" t="str">
            <v>385412400245630</v>
          </cell>
          <cell r="E85">
            <v>0</v>
          </cell>
          <cell r="F85" t="str">
            <v>4.094.00013.597.000258.364.000</v>
          </cell>
          <cell r="G85">
            <v>518827500</v>
          </cell>
          <cell r="H85">
            <v>0</v>
          </cell>
          <cell r="I85">
            <v>0</v>
          </cell>
          <cell r="J85" t="str">
            <v>4.30116.147285.102</v>
          </cell>
          <cell r="K85">
            <v>5326616250</v>
          </cell>
        </row>
        <row r="86">
          <cell r="B86" t="str">
            <v>Kegiatan Ekstensifikasi, Intensifikasi Dan PeremajaanTanaman Kakao</v>
          </cell>
          <cell r="C86" t="str">
            <v>Jumlah Luasan Tanaman Kakaoyang diidentifikasikan /direhabilitasi/diremajakan (Ha)</v>
          </cell>
          <cell r="D86">
            <v>0</v>
          </cell>
          <cell r="E86">
            <v>0</v>
          </cell>
          <cell r="F86">
            <v>0</v>
          </cell>
          <cell r="G86">
            <v>0</v>
          </cell>
          <cell r="H86">
            <v>0</v>
          </cell>
          <cell r="I86">
            <v>0</v>
          </cell>
          <cell r="J86">
            <v>2000</v>
          </cell>
          <cell r="K86">
            <v>4258101250</v>
          </cell>
        </row>
        <row r="87">
          <cell r="B87" t="str">
            <v>DINAS KELAUTAN DAN PERIKANAN</v>
          </cell>
          <cell r="C87">
            <v>0</v>
          </cell>
          <cell r="D87">
            <v>0</v>
          </cell>
          <cell r="E87">
            <v>0</v>
          </cell>
          <cell r="F87">
            <v>0</v>
          </cell>
          <cell r="G87">
            <v>0</v>
          </cell>
          <cell r="H87">
            <v>0</v>
          </cell>
          <cell r="I87">
            <v>0</v>
          </cell>
          <cell r="J87">
            <v>0</v>
          </cell>
          <cell r="K87">
            <v>0</v>
          </cell>
        </row>
        <row r="88">
          <cell r="B88" t="str">
            <v>Program Pengembangan Budidaya Perikanan</v>
          </cell>
          <cell r="C88" t="str">
            <v>Jumlah produksiPerikanan Budidaya (ton)</v>
          </cell>
          <cell r="D88">
            <v>42922</v>
          </cell>
          <cell r="E88">
            <v>0</v>
          </cell>
          <cell r="F88">
            <v>44210000</v>
          </cell>
          <cell r="G88">
            <v>1657296400</v>
          </cell>
          <cell r="H88">
            <v>0</v>
          </cell>
          <cell r="I88">
            <v>0</v>
          </cell>
          <cell r="J88">
            <v>45497</v>
          </cell>
          <cell r="K88">
            <v>6339004650</v>
          </cell>
        </row>
        <row r="89">
          <cell r="B89" t="str">
            <v>Kegiatan Pembangunan Jalan Produksi Tambak</v>
          </cell>
          <cell r="C89" t="str">
            <v>Jumlah jalan produksi tambakyang dibangun (km)</v>
          </cell>
          <cell r="D89">
            <v>0</v>
          </cell>
          <cell r="E89">
            <v>0</v>
          </cell>
          <cell r="F89">
            <v>0</v>
          </cell>
          <cell r="G89">
            <v>0</v>
          </cell>
          <cell r="H89">
            <v>0</v>
          </cell>
          <cell r="I89">
            <v>0</v>
          </cell>
          <cell r="J89">
            <v>25</v>
          </cell>
          <cell r="K89">
            <v>2203740000</v>
          </cell>
        </row>
        <row r="90">
          <cell r="B90" t="str">
            <v xml:space="preserve">Kegiatan Pembangunan Jembatan Tambak Dan Plat Duiker </v>
          </cell>
          <cell r="C90" t="str">
            <v>Jumlah jembatan tambak yangdibangun (unit)</v>
          </cell>
          <cell r="D90">
            <v>0</v>
          </cell>
          <cell r="E90">
            <v>0</v>
          </cell>
          <cell r="F90">
            <v>0</v>
          </cell>
          <cell r="G90">
            <v>0</v>
          </cell>
          <cell r="H90">
            <v>0</v>
          </cell>
          <cell r="I90">
            <v>0</v>
          </cell>
          <cell r="J90">
            <v>5</v>
          </cell>
          <cell r="K90">
            <v>1763110000</v>
          </cell>
        </row>
        <row r="91">
          <cell r="B91" t="str">
            <v>Kegiatan Pembangunan/Rehabilitasi  Sarana PrasaranaBudidaya</v>
          </cell>
          <cell r="C91" t="str">
            <v>Jumlah Balai Benih Ikan yangdirehab/dibangun (unit/paket)</v>
          </cell>
          <cell r="D91">
            <v>0</v>
          </cell>
          <cell r="E91">
            <v>0</v>
          </cell>
          <cell r="F91">
            <v>0</v>
          </cell>
          <cell r="G91">
            <v>0</v>
          </cell>
          <cell r="H91">
            <v>0</v>
          </cell>
          <cell r="I91">
            <v>0</v>
          </cell>
          <cell r="J91">
            <v>1</v>
          </cell>
          <cell r="K91">
            <v>1705889650</v>
          </cell>
        </row>
        <row r="92">
          <cell r="B92" t="str">
            <v>Program pengembangan perikanan tangkap</v>
          </cell>
          <cell r="C92" t="str">
            <v>Jumlah produksi Perikanan Tangkap (ton)</v>
          </cell>
          <cell r="D92">
            <v>8659</v>
          </cell>
          <cell r="E92">
            <v>0</v>
          </cell>
          <cell r="F92">
            <v>8702300</v>
          </cell>
          <cell r="G92">
            <v>7416554300</v>
          </cell>
          <cell r="H92">
            <v>0</v>
          </cell>
          <cell r="I92">
            <v>0</v>
          </cell>
          <cell r="J92">
            <v>8745.59</v>
          </cell>
          <cell r="K92">
            <v>11289630650</v>
          </cell>
        </row>
        <row r="93">
          <cell r="B93" t="str">
            <v>Kegiatan Pembangunan Tempat Pelelangan Ikan</v>
          </cell>
          <cell r="C93" t="str">
            <v>Jumlah Tambatan,TPI,fasilitaspokok dan penunjang PPI yangdibangun,direhab (Unit)</v>
          </cell>
          <cell r="D93">
            <v>0</v>
          </cell>
          <cell r="E93">
            <v>0</v>
          </cell>
          <cell r="F93">
            <v>0</v>
          </cell>
          <cell r="G93">
            <v>0</v>
          </cell>
          <cell r="H93">
            <v>0</v>
          </cell>
          <cell r="I93">
            <v>0</v>
          </cell>
          <cell r="J93">
            <v>1</v>
          </cell>
          <cell r="K93">
            <v>5468253325</v>
          </cell>
        </row>
        <row r="94">
          <cell r="B94" t="str">
            <v>Kegiatan Pegembangan Sarana Prasarana Penangkapan Ikan</v>
          </cell>
          <cell r="C94" t="str">
            <v>Jumlah Bantuan MesinKetinting/Mesin tempel yang diadakan (Unit)</v>
          </cell>
          <cell r="D94">
            <v>0</v>
          </cell>
          <cell r="E94">
            <v>0</v>
          </cell>
          <cell r="F94">
            <v>0</v>
          </cell>
          <cell r="G94">
            <v>0</v>
          </cell>
          <cell r="H94">
            <v>0</v>
          </cell>
          <cell r="I94">
            <v>0</v>
          </cell>
          <cell r="J94">
            <v>40</v>
          </cell>
          <cell r="K94">
            <v>1662219000</v>
          </cell>
        </row>
        <row r="95">
          <cell r="B95" t="str">
            <v>Kegiatan Pembangunan/Penerapan Teknologi PerikananTangkap</v>
          </cell>
          <cell r="C95" t="str">
            <v>Jumlah apartemen ikan yangdiadakan (Unit)</v>
          </cell>
          <cell r="D95">
            <v>0</v>
          </cell>
          <cell r="E95">
            <v>0</v>
          </cell>
          <cell r="F95">
            <v>0</v>
          </cell>
          <cell r="G95">
            <v>0</v>
          </cell>
          <cell r="H95">
            <v>0</v>
          </cell>
          <cell r="I95">
            <v>0</v>
          </cell>
          <cell r="J95">
            <v>2</v>
          </cell>
          <cell r="K95">
            <v>1769000000</v>
          </cell>
        </row>
        <row r="96">
          <cell r="B96" t="str">
            <v>Program Optimalisasi pengelolaan dan pemasaran produksi perikanan</v>
          </cell>
          <cell r="C96" t="str">
            <v>Jumlah produksiPengolahanikan  (ton)</v>
          </cell>
          <cell r="D96">
            <v>302.39999999999998</v>
          </cell>
          <cell r="E96">
            <v>0</v>
          </cell>
          <cell r="F96">
            <v>303750</v>
          </cell>
          <cell r="G96">
            <v>1482852500</v>
          </cell>
          <cell r="H96">
            <v>0</v>
          </cell>
          <cell r="I96">
            <v>0</v>
          </cell>
          <cell r="J96">
            <v>305.27</v>
          </cell>
          <cell r="K96">
            <v>1919115000</v>
          </cell>
        </row>
        <row r="97">
          <cell r="B97" t="str">
            <v>Kegiatan Optimalisasi Pengelolaan Dan Pemasaran HasilPerikanan</v>
          </cell>
          <cell r="C97" t="str">
            <v>Jumlah Sarana prasarana pokokdan Pendukung Industri perikanan yang dibangun/direhab/diadakan (Unit)</v>
          </cell>
          <cell r="D97">
            <v>0</v>
          </cell>
          <cell r="E97">
            <v>0</v>
          </cell>
          <cell r="F97">
            <v>0</v>
          </cell>
          <cell r="G97">
            <v>0</v>
          </cell>
          <cell r="H97">
            <v>0</v>
          </cell>
          <cell r="I97">
            <v>0</v>
          </cell>
          <cell r="J97">
            <v>20</v>
          </cell>
          <cell r="K97">
            <v>1426630000</v>
          </cell>
        </row>
        <row r="98">
          <cell r="B98" t="str">
            <v>DPMPTSP</v>
          </cell>
          <cell r="C98">
            <v>0</v>
          </cell>
          <cell r="D98">
            <v>0</v>
          </cell>
          <cell r="E98">
            <v>0</v>
          </cell>
          <cell r="F98">
            <v>0</v>
          </cell>
          <cell r="G98">
            <v>0</v>
          </cell>
          <cell r="H98">
            <v>0</v>
          </cell>
          <cell r="I98">
            <v>0</v>
          </cell>
          <cell r="J98">
            <v>0</v>
          </cell>
          <cell r="K98">
            <v>0</v>
          </cell>
        </row>
        <row r="99">
          <cell r="B99" t="str">
            <v>Program Peningkatan Promosi dan Kerjasama Investasi</v>
          </cell>
          <cell r="C99" t="str">
            <v>- persentase jumlah promosi yang dilaksanakan- Nilai investasi PMA $ dan PMDN Rp.</v>
          </cell>
          <cell r="D99" t="str">
            <v>0</v>
          </cell>
          <cell r="E99">
            <v>0</v>
          </cell>
          <cell r="F99" t="str">
            <v>0</v>
          </cell>
          <cell r="G99">
            <v>334386400</v>
          </cell>
          <cell r="H99">
            <v>0</v>
          </cell>
          <cell r="I99">
            <v>0</v>
          </cell>
          <cell r="J99">
            <v>0</v>
          </cell>
          <cell r="K99">
            <v>543029000</v>
          </cell>
        </row>
        <row r="100">
          <cell r="B100" t="str">
            <v>Kegiatan Penyelenggaraan Pameran Investasi</v>
          </cell>
          <cell r="C100" t="str">
            <v>Jumlah keikutsertaan pameraninvestasi tingkat propinsiregional dan nasional</v>
          </cell>
          <cell r="D100">
            <v>0</v>
          </cell>
          <cell r="E100">
            <v>0</v>
          </cell>
          <cell r="F100">
            <v>0</v>
          </cell>
          <cell r="G100">
            <v>0</v>
          </cell>
          <cell r="H100">
            <v>0</v>
          </cell>
          <cell r="I100">
            <v>0</v>
          </cell>
          <cell r="J100">
            <v>0</v>
          </cell>
          <cell r="K100">
            <v>331030000</v>
          </cell>
        </row>
        <row r="101">
          <cell r="B101" t="str">
            <v>Program Peningkatan Iklim Investasi dan Realisasi Investasi</v>
          </cell>
          <cell r="C101" t="str">
            <v>Jumlah minat dan rencana investasi (investor)</v>
          </cell>
          <cell r="D101">
            <v>25</v>
          </cell>
          <cell r="E101">
            <v>0</v>
          </cell>
          <cell r="F101">
            <v>30</v>
          </cell>
          <cell r="G101">
            <v>91747600</v>
          </cell>
          <cell r="H101">
            <v>0</v>
          </cell>
          <cell r="I101">
            <v>0</v>
          </cell>
          <cell r="J101">
            <v>0</v>
          </cell>
          <cell r="K101">
            <v>237077000</v>
          </cell>
        </row>
        <row r="102">
          <cell r="B102" t="str">
            <v>Memfasilitasi Dan Koordinasi Kerjasama Di Bidang Investasi</v>
          </cell>
          <cell r="C102" t="str">
            <v>Jumlah UMKM perusahaan yangdifasilitasi</v>
          </cell>
          <cell r="D102">
            <v>0</v>
          </cell>
          <cell r="E102">
            <v>0</v>
          </cell>
          <cell r="F102">
            <v>0</v>
          </cell>
          <cell r="G102">
            <v>0</v>
          </cell>
          <cell r="H102">
            <v>0</v>
          </cell>
          <cell r="I102">
            <v>0</v>
          </cell>
          <cell r="J102">
            <v>0</v>
          </cell>
          <cell r="K102">
            <v>73879000</v>
          </cell>
        </row>
        <row r="103">
          <cell r="B103" t="str">
            <v>Penyusunan Cetak Biru (Master Plan) Pengembangan Penanaman Modal</v>
          </cell>
          <cell r="C103" t="str">
            <v>Database bidang penanamanmodal</v>
          </cell>
          <cell r="D103">
            <v>0</v>
          </cell>
          <cell r="E103">
            <v>0</v>
          </cell>
          <cell r="F103">
            <v>0</v>
          </cell>
          <cell r="G103">
            <v>0</v>
          </cell>
          <cell r="H103">
            <v>0</v>
          </cell>
          <cell r="I103">
            <v>0</v>
          </cell>
          <cell r="J103">
            <v>0</v>
          </cell>
          <cell r="K103">
            <v>84596000</v>
          </cell>
        </row>
        <row r="104">
          <cell r="B104" t="str">
            <v>Program Pengawasan dan Pengendalian PM dan PTSP</v>
          </cell>
          <cell r="C104" t="str">
            <v>persentase PMA dan PMDN yang dibina</v>
          </cell>
          <cell r="D104" t="str">
            <v>0</v>
          </cell>
          <cell r="E104">
            <v>0</v>
          </cell>
          <cell r="F104" t="str">
            <v>0</v>
          </cell>
          <cell r="G104">
            <v>0</v>
          </cell>
          <cell r="H104">
            <v>0</v>
          </cell>
          <cell r="I104">
            <v>0</v>
          </cell>
          <cell r="J104">
            <v>0</v>
          </cell>
          <cell r="K104">
            <v>0</v>
          </cell>
        </row>
      </sheetData>
      <sheetData sheetId="8">
        <row r="3">
          <cell r="B3" t="str">
            <v>DINAS PENDIDIKAN</v>
          </cell>
          <cell r="C3">
            <v>0</v>
          </cell>
          <cell r="D3">
            <v>0</v>
          </cell>
          <cell r="E3">
            <v>0</v>
          </cell>
          <cell r="F3">
            <v>0</v>
          </cell>
          <cell r="G3">
            <v>0</v>
          </cell>
          <cell r="H3">
            <v>0</v>
          </cell>
          <cell r="I3">
            <v>0</v>
          </cell>
          <cell r="J3" t="str">
            <v>Target</v>
          </cell>
          <cell r="K3" t="str">
            <v>Anggaran</v>
          </cell>
          <cell r="L3" t="str">
            <v>Target</v>
          </cell>
          <cell r="M3" t="str">
            <v>Anggaran</v>
          </cell>
        </row>
        <row r="4">
          <cell r="B4" t="str">
            <v>Program Pendidikan Anak Usia Dini</v>
          </cell>
          <cell r="C4" t="str">
            <v>APK PAUD formal dan NonFormal</v>
          </cell>
          <cell r="D4">
            <v>0</v>
          </cell>
          <cell r="E4">
            <v>0</v>
          </cell>
          <cell r="F4">
            <v>0.44</v>
          </cell>
          <cell r="G4">
            <v>22097497500</v>
          </cell>
          <cell r="H4">
            <v>0.49</v>
          </cell>
          <cell r="I4">
            <v>14843297500</v>
          </cell>
          <cell r="J4">
            <v>0.49</v>
          </cell>
          <cell r="K4">
            <v>3575607600</v>
          </cell>
          <cell r="L4">
            <v>0.54</v>
          </cell>
          <cell r="M4">
            <v>19481839625</v>
          </cell>
        </row>
        <row r="5">
          <cell r="B5" t="str">
            <v xml:space="preserve">Kegiatan Penambahan Ruang Kelas Sekolah </v>
          </cell>
          <cell r="C5" t="str">
            <v>Jumlah RKB yang dibangun</v>
          </cell>
          <cell r="D5">
            <v>0</v>
          </cell>
          <cell r="E5">
            <v>0</v>
          </cell>
          <cell r="F5">
            <v>0</v>
          </cell>
          <cell r="G5">
            <v>0</v>
          </cell>
          <cell r="H5">
            <v>1</v>
          </cell>
          <cell r="I5">
            <v>150000000</v>
          </cell>
          <cell r="J5">
            <v>8</v>
          </cell>
          <cell r="K5">
            <v>1667125000</v>
          </cell>
          <cell r="L5">
            <v>1</v>
          </cell>
          <cell r="M5">
            <v>259600000</v>
          </cell>
        </row>
        <row r="6">
          <cell r="B6" t="str">
            <v>Kegiatan Penyelenggaraan Pendidikan Anak Usia Dini</v>
          </cell>
          <cell r="C6" t="str">
            <v>Jumlah TK yang mendapatkanpelayanan PAUD</v>
          </cell>
          <cell r="D6">
            <v>0</v>
          </cell>
          <cell r="E6">
            <v>0</v>
          </cell>
          <cell r="F6">
            <v>170</v>
          </cell>
          <cell r="G6">
            <v>2643777500</v>
          </cell>
          <cell r="H6">
            <v>170</v>
          </cell>
          <cell r="I6">
            <v>2643777500</v>
          </cell>
          <cell r="J6">
            <v>11</v>
          </cell>
          <cell r="K6">
            <v>607875000</v>
          </cell>
          <cell r="L6">
            <v>170</v>
          </cell>
          <cell r="M6">
            <v>2643777500</v>
          </cell>
        </row>
        <row r="7">
          <cell r="B7" t="str">
            <v xml:space="preserve">Kegiatan Pembangunan Pagar Sekolah </v>
          </cell>
          <cell r="C7" t="str">
            <v>Pagar sekolah yang dibangun</v>
          </cell>
          <cell r="D7">
            <v>0</v>
          </cell>
          <cell r="E7">
            <v>0</v>
          </cell>
          <cell r="F7">
            <v>100</v>
          </cell>
          <cell r="G7">
            <v>18750000000</v>
          </cell>
          <cell r="H7">
            <v>50</v>
          </cell>
          <cell r="I7">
            <v>9375000000</v>
          </cell>
          <cell r="J7">
            <v>0</v>
          </cell>
          <cell r="K7">
            <v>19866600</v>
          </cell>
          <cell r="L7">
            <v>75</v>
          </cell>
          <cell r="M7">
            <v>14062500000</v>
          </cell>
        </row>
        <row r="8">
          <cell r="B8" t="str">
            <v>Program Wajib Belajar Pendidikan Dasar Sembilan Tahun</v>
          </cell>
          <cell r="C8" t="str">
            <v>AK SD</v>
          </cell>
          <cell r="D8">
            <v>80</v>
          </cell>
          <cell r="E8">
            <v>0</v>
          </cell>
          <cell r="F8">
            <v>99.34</v>
          </cell>
          <cell r="G8">
            <v>55852756420</v>
          </cell>
          <cell r="H8">
            <v>99.44</v>
          </cell>
          <cell r="I8">
            <v>84451496662</v>
          </cell>
          <cell r="J8">
            <v>99.44</v>
          </cell>
          <cell r="K8">
            <v>96542666148</v>
          </cell>
          <cell r="L8">
            <v>99.54</v>
          </cell>
          <cell r="M8">
            <v>145808671869.72</v>
          </cell>
        </row>
        <row r="9">
          <cell r="B9">
            <v>0</v>
          </cell>
          <cell r="C9" t="str">
            <v>AK SMP</v>
          </cell>
          <cell r="D9">
            <v>20</v>
          </cell>
          <cell r="E9">
            <v>0</v>
          </cell>
          <cell r="F9">
            <v>98.7</v>
          </cell>
          <cell r="G9">
            <v>0</v>
          </cell>
          <cell r="H9">
            <v>98.87</v>
          </cell>
          <cell r="I9">
            <v>0</v>
          </cell>
          <cell r="J9">
            <v>98.87</v>
          </cell>
          <cell r="K9">
            <v>0</v>
          </cell>
          <cell r="L9">
            <v>99.05</v>
          </cell>
          <cell r="M9">
            <v>0</v>
          </cell>
        </row>
        <row r="10">
          <cell r="B10">
            <v>0</v>
          </cell>
          <cell r="C10" t="str">
            <v>AM SD</v>
          </cell>
          <cell r="D10">
            <v>122</v>
          </cell>
          <cell r="E10">
            <v>0</v>
          </cell>
          <cell r="F10">
            <v>89.96</v>
          </cell>
          <cell r="G10">
            <v>0</v>
          </cell>
          <cell r="H10">
            <v>90.22</v>
          </cell>
          <cell r="I10">
            <v>0</v>
          </cell>
          <cell r="J10">
            <v>90.22</v>
          </cell>
          <cell r="K10">
            <v>0</v>
          </cell>
          <cell r="L10">
            <v>90.06</v>
          </cell>
          <cell r="M10">
            <v>0</v>
          </cell>
        </row>
        <row r="11">
          <cell r="B11">
            <v>0</v>
          </cell>
          <cell r="C11" t="str">
            <v>AM SMP</v>
          </cell>
          <cell r="D11">
            <v>51.98</v>
          </cell>
          <cell r="E11">
            <v>0</v>
          </cell>
          <cell r="F11">
            <v>93.16</v>
          </cell>
          <cell r="G11">
            <v>0</v>
          </cell>
          <cell r="H11">
            <v>93.54</v>
          </cell>
          <cell r="I11">
            <v>0</v>
          </cell>
          <cell r="J11">
            <v>93.54</v>
          </cell>
          <cell r="K11">
            <v>0</v>
          </cell>
          <cell r="L11">
            <v>95.68</v>
          </cell>
          <cell r="M11">
            <v>0</v>
          </cell>
        </row>
        <row r="12">
          <cell r="B12">
            <v>0</v>
          </cell>
          <cell r="C12" t="str">
            <v>APK SD</v>
          </cell>
          <cell r="D12">
            <v>50</v>
          </cell>
          <cell r="E12">
            <v>0</v>
          </cell>
          <cell r="F12">
            <v>108.3</v>
          </cell>
          <cell r="G12">
            <v>0</v>
          </cell>
          <cell r="H12">
            <v>108.6</v>
          </cell>
          <cell r="I12">
            <v>0</v>
          </cell>
          <cell r="J12">
            <v>108.6</v>
          </cell>
          <cell r="K12">
            <v>0</v>
          </cell>
          <cell r="L12">
            <v>108.9</v>
          </cell>
          <cell r="M12">
            <v>0</v>
          </cell>
        </row>
        <row r="13">
          <cell r="B13">
            <v>0</v>
          </cell>
          <cell r="C13" t="str">
            <v>APK SMP</v>
          </cell>
          <cell r="D13">
            <v>50</v>
          </cell>
          <cell r="E13">
            <v>0</v>
          </cell>
          <cell r="F13">
            <v>103.02</v>
          </cell>
          <cell r="G13">
            <v>0</v>
          </cell>
          <cell r="H13">
            <v>104.03</v>
          </cell>
          <cell r="I13">
            <v>0</v>
          </cell>
          <cell r="J13">
            <v>104.03</v>
          </cell>
          <cell r="K13">
            <v>0</v>
          </cell>
          <cell r="L13">
            <v>105.04</v>
          </cell>
          <cell r="M13">
            <v>0</v>
          </cell>
        </row>
        <row r="14">
          <cell r="B14">
            <v>0</v>
          </cell>
          <cell r="C14" t="str">
            <v>APM SD</v>
          </cell>
          <cell r="D14">
            <v>41.85</v>
          </cell>
          <cell r="E14">
            <v>0</v>
          </cell>
          <cell r="F14">
            <v>99.03</v>
          </cell>
          <cell r="G14">
            <v>0</v>
          </cell>
          <cell r="H14">
            <v>99.1</v>
          </cell>
          <cell r="I14">
            <v>0</v>
          </cell>
          <cell r="J14">
            <v>99.1</v>
          </cell>
          <cell r="K14">
            <v>0</v>
          </cell>
          <cell r="L14">
            <v>99.2</v>
          </cell>
          <cell r="M14">
            <v>0</v>
          </cell>
        </row>
        <row r="15">
          <cell r="B15">
            <v>0</v>
          </cell>
          <cell r="C15" t="str">
            <v>APM SMP</v>
          </cell>
          <cell r="D15">
            <v>70</v>
          </cell>
          <cell r="E15">
            <v>0</v>
          </cell>
          <cell r="F15">
            <v>80.959999999999994</v>
          </cell>
          <cell r="G15">
            <v>0</v>
          </cell>
          <cell r="H15">
            <v>81.34</v>
          </cell>
          <cell r="I15">
            <v>0</v>
          </cell>
          <cell r="J15">
            <v>81.34</v>
          </cell>
          <cell r="K15">
            <v>0</v>
          </cell>
          <cell r="L15">
            <v>81.510000000000005</v>
          </cell>
          <cell r="M15">
            <v>0</v>
          </cell>
        </row>
        <row r="16">
          <cell r="B16">
            <v>0</v>
          </cell>
          <cell r="C16" t="str">
            <v>APS 7-12 thn</v>
          </cell>
          <cell r="D16">
            <v>0</v>
          </cell>
          <cell r="E16">
            <v>0</v>
          </cell>
          <cell r="F16">
            <v>95.76</v>
          </cell>
          <cell r="G16">
            <v>0</v>
          </cell>
          <cell r="H16">
            <v>95.22</v>
          </cell>
          <cell r="I16">
            <v>0</v>
          </cell>
          <cell r="J16">
            <v>95.22</v>
          </cell>
          <cell r="K16">
            <v>0</v>
          </cell>
          <cell r="L16">
            <v>95.67</v>
          </cell>
          <cell r="M16">
            <v>0</v>
          </cell>
        </row>
        <row r="17">
          <cell r="B17">
            <v>0</v>
          </cell>
          <cell r="C17" t="str">
            <v>APS 13-15 thn</v>
          </cell>
          <cell r="D17">
            <v>0</v>
          </cell>
          <cell r="E17">
            <v>0</v>
          </cell>
          <cell r="F17">
            <v>96.41</v>
          </cell>
          <cell r="G17">
            <v>0</v>
          </cell>
          <cell r="H17">
            <v>96.44</v>
          </cell>
          <cell r="I17">
            <v>0</v>
          </cell>
          <cell r="J17">
            <v>96.44</v>
          </cell>
          <cell r="K17">
            <v>0</v>
          </cell>
          <cell r="L17">
            <v>96.46</v>
          </cell>
          <cell r="M17">
            <v>0</v>
          </cell>
        </row>
        <row r="18">
          <cell r="B18">
            <v>0</v>
          </cell>
          <cell r="C18" t="str">
            <v>APtS SD</v>
          </cell>
          <cell r="D18">
            <v>0</v>
          </cell>
          <cell r="E18">
            <v>0</v>
          </cell>
          <cell r="F18">
            <v>0.25</v>
          </cell>
          <cell r="G18">
            <v>0</v>
          </cell>
          <cell r="H18">
            <v>0.23</v>
          </cell>
          <cell r="I18">
            <v>0</v>
          </cell>
          <cell r="J18">
            <v>0.23</v>
          </cell>
          <cell r="K18">
            <v>0</v>
          </cell>
          <cell r="L18">
            <v>0.21</v>
          </cell>
          <cell r="M18">
            <v>0</v>
          </cell>
        </row>
        <row r="19">
          <cell r="B19">
            <v>0</v>
          </cell>
          <cell r="C19" t="str">
            <v>APtS SMP</v>
          </cell>
          <cell r="D19">
            <v>0</v>
          </cell>
          <cell r="E19">
            <v>0</v>
          </cell>
          <cell r="F19">
            <v>0.44</v>
          </cell>
          <cell r="G19">
            <v>0</v>
          </cell>
          <cell r="H19">
            <v>0.39</v>
          </cell>
          <cell r="I19">
            <v>0</v>
          </cell>
          <cell r="J19">
            <v>0.39</v>
          </cell>
          <cell r="K19">
            <v>0</v>
          </cell>
          <cell r="L19">
            <v>0.35</v>
          </cell>
          <cell r="M19">
            <v>0</v>
          </cell>
        </row>
        <row r="20">
          <cell r="B20" t="str">
            <v xml:space="preserve">Kegiatan Penambahan Ruang Kelas Sekolah </v>
          </cell>
          <cell r="C20" t="str">
            <v>Jumlah RKB SD yang dibangun</v>
          </cell>
          <cell r="D20">
            <v>0</v>
          </cell>
          <cell r="E20">
            <v>0</v>
          </cell>
          <cell r="F20">
            <v>20</v>
          </cell>
          <cell r="G20">
            <v>3340000000</v>
          </cell>
          <cell r="H20">
            <v>23</v>
          </cell>
          <cell r="I20">
            <v>3841000000</v>
          </cell>
          <cell r="J20">
            <v>51</v>
          </cell>
          <cell r="K20">
            <v>15167388269</v>
          </cell>
          <cell r="L20">
            <v>28</v>
          </cell>
          <cell r="M20">
            <v>7278040000</v>
          </cell>
        </row>
        <row r="21">
          <cell r="B21">
            <v>0</v>
          </cell>
          <cell r="C21" t="str">
            <v>Jumlah RKB SMP yang dibangun</v>
          </cell>
          <cell r="D21">
            <v>0</v>
          </cell>
          <cell r="E21">
            <v>0</v>
          </cell>
          <cell r="F21">
            <v>12</v>
          </cell>
          <cell r="G21">
            <v>2004000000</v>
          </cell>
          <cell r="H21">
            <v>12</v>
          </cell>
          <cell r="I21">
            <v>2004000000</v>
          </cell>
          <cell r="J21">
            <v>22</v>
          </cell>
          <cell r="K21">
            <v>0</v>
          </cell>
          <cell r="L21">
            <v>12</v>
          </cell>
          <cell r="M21">
            <v>0</v>
          </cell>
        </row>
        <row r="22">
          <cell r="B22" t="str">
            <v>Kegiatan Penyediaan Bantuan Operasional Sekolah (Bos) Jenjang SD/MI/SDLB Dan SMP/MTS Serta Pesantren Salafiyah Dan Satuan Pendidikan NonIslam Setara SD Dan SMP</v>
          </cell>
          <cell r="C22" t="str">
            <v>Jumlah sekolah penerima dana BOS</v>
          </cell>
          <cell r="D22">
            <v>0</v>
          </cell>
          <cell r="E22">
            <v>0</v>
          </cell>
          <cell r="F22">
            <v>0</v>
          </cell>
          <cell r="G22">
            <v>0</v>
          </cell>
          <cell r="H22">
            <v>0</v>
          </cell>
          <cell r="I22">
            <v>0</v>
          </cell>
          <cell r="J22">
            <v>0</v>
          </cell>
          <cell r="K22">
            <v>36436064000</v>
          </cell>
          <cell r="L22">
            <v>0</v>
          </cell>
          <cell r="M22">
            <v>37395800000</v>
          </cell>
        </row>
        <row r="23">
          <cell r="B23" t="str">
            <v>Kegiatan Pembangunan Pagar Sekolah</v>
          </cell>
          <cell r="C23" t="str">
            <v>Kegiatan Panjang  pagar SD yang dibangun</v>
          </cell>
          <cell r="D23">
            <v>0</v>
          </cell>
          <cell r="E23">
            <v>0</v>
          </cell>
          <cell r="F23">
            <v>3000</v>
          </cell>
          <cell r="G23">
            <v>3900000000</v>
          </cell>
          <cell r="H23">
            <v>3000</v>
          </cell>
          <cell r="I23">
            <v>3900000000</v>
          </cell>
          <cell r="J23">
            <v>3000</v>
          </cell>
          <cell r="K23">
            <v>6169343669</v>
          </cell>
          <cell r="L23">
            <v>4500</v>
          </cell>
          <cell r="M23">
            <v>9582248000</v>
          </cell>
        </row>
        <row r="24">
          <cell r="B24">
            <v>0</v>
          </cell>
          <cell r="C24" t="str">
            <v>Kegiatan Panjang  pagar SMP yang dibangun</v>
          </cell>
          <cell r="D24">
            <v>0</v>
          </cell>
          <cell r="E24">
            <v>0</v>
          </cell>
          <cell r="F24">
            <v>0</v>
          </cell>
          <cell r="G24">
            <v>0</v>
          </cell>
          <cell r="H24">
            <v>0</v>
          </cell>
          <cell r="I24">
            <v>0</v>
          </cell>
          <cell r="J24">
            <v>1000</v>
          </cell>
          <cell r="K24">
            <v>0</v>
          </cell>
          <cell r="L24">
            <v>1000</v>
          </cell>
          <cell r="M24">
            <v>2132498000</v>
          </cell>
        </row>
        <row r="25">
          <cell r="B25" t="str">
            <v>Kegiatan Pelayanan Pendidikan Gratis</v>
          </cell>
          <cell r="C25" t="str">
            <v>- Jumlah sekolah yang menerimaDana Operasional PendidikanGratis SD sederajat- Jumlah sekolah yang menerima DanaOperasional Pendidikan Gratis sMP</v>
          </cell>
          <cell r="D25">
            <v>0</v>
          </cell>
          <cell r="E25">
            <v>0</v>
          </cell>
          <cell r="F25">
            <v>247</v>
          </cell>
          <cell r="G25">
            <v>17048434000</v>
          </cell>
          <cell r="H25">
            <v>247</v>
          </cell>
          <cell r="I25">
            <v>18048434000</v>
          </cell>
          <cell r="J25">
            <v>211</v>
          </cell>
          <cell r="K25">
            <v>10598605800</v>
          </cell>
          <cell r="L25">
            <v>211</v>
          </cell>
          <cell r="M25">
            <v>14664204000</v>
          </cell>
        </row>
        <row r="26">
          <cell r="B26" t="str">
            <v>Program Pendidikan Non Formal</v>
          </cell>
          <cell r="C26" t="str">
            <v>ANGKA MELEK HURUF</v>
          </cell>
          <cell r="D26">
            <v>0</v>
          </cell>
          <cell r="E26">
            <v>0</v>
          </cell>
          <cell r="F26">
            <v>97.24</v>
          </cell>
          <cell r="G26">
            <v>317025000</v>
          </cell>
          <cell r="H26">
            <v>97.33</v>
          </cell>
          <cell r="I26">
            <v>309825000</v>
          </cell>
          <cell r="J26">
            <v>97.33</v>
          </cell>
          <cell r="K26">
            <v>861962500</v>
          </cell>
          <cell r="L26">
            <v>97.42</v>
          </cell>
          <cell r="M26">
            <v>1006002500</v>
          </cell>
        </row>
        <row r="27">
          <cell r="B27" t="str">
            <v>Kegiatan Pemberian Bantuan Operasional Pendidikan NonFormal</v>
          </cell>
          <cell r="C27" t="str">
            <v>Jumlah waraga belajar kejar pakat A,B dan C</v>
          </cell>
          <cell r="D27">
            <v>0</v>
          </cell>
          <cell r="E27">
            <v>0</v>
          </cell>
          <cell r="F27" t="str">
            <v>n/a</v>
          </cell>
          <cell r="G27" t="str">
            <v>n/a</v>
          </cell>
          <cell r="H27" t="str">
            <v>n/a</v>
          </cell>
          <cell r="I27" t="str">
            <v>n/a</v>
          </cell>
          <cell r="J27" t="str">
            <v>Paket A=40 org,Pakt B 100 org,Paket C 125 org</v>
          </cell>
          <cell r="K27">
            <v>395500000</v>
          </cell>
          <cell r="L27" t="str">
            <v>Paket A=30 org,Pakt B 100 org,Paket C 200 org</v>
          </cell>
          <cell r="M27">
            <v>510000000</v>
          </cell>
        </row>
        <row r="28">
          <cell r="B28" t="str">
            <v>Kegiatan Pelaksanaan Ujian Sekolah dan Ujian Nasional Kesetaraan</v>
          </cell>
          <cell r="C28" t="str">
            <v>Jumlah peserta ujian kesetaraan</v>
          </cell>
          <cell r="D28">
            <v>0</v>
          </cell>
          <cell r="E28">
            <v>0</v>
          </cell>
          <cell r="F28" t="str">
            <v>n/a</v>
          </cell>
          <cell r="G28" t="str">
            <v>n/a</v>
          </cell>
          <cell r="H28" t="str">
            <v>n/a</v>
          </cell>
          <cell r="I28" t="str">
            <v>n/a</v>
          </cell>
          <cell r="J28">
            <v>225</v>
          </cell>
          <cell r="K28">
            <v>197902500</v>
          </cell>
          <cell r="L28">
            <v>0</v>
          </cell>
          <cell r="M28">
            <v>0</v>
          </cell>
        </row>
        <row r="29">
          <cell r="B29" t="str">
            <v>Program Peningkatan Mutu Pendidik dan Tenaga Kependidikan</v>
          </cell>
          <cell r="C29" t="str">
            <v>Persentase Peningkatan mutu guru mata pelajaran (%)</v>
          </cell>
          <cell r="D29">
            <v>0</v>
          </cell>
          <cell r="E29">
            <v>0</v>
          </cell>
          <cell r="F29">
            <v>0</v>
          </cell>
          <cell r="G29">
            <v>1713803000</v>
          </cell>
          <cell r="H29">
            <v>0</v>
          </cell>
          <cell r="I29">
            <v>1732834100</v>
          </cell>
          <cell r="J29">
            <v>0</v>
          </cell>
          <cell r="K29">
            <v>751749000</v>
          </cell>
          <cell r="L29">
            <v>0</v>
          </cell>
          <cell r="M29">
            <v>1957173310</v>
          </cell>
        </row>
        <row r="30">
          <cell r="B30">
            <v>0</v>
          </cell>
          <cell r="C30" t="str">
            <v>Guru bersertifikat</v>
          </cell>
          <cell r="D30">
            <v>0</v>
          </cell>
          <cell r="E30">
            <v>0</v>
          </cell>
          <cell r="F30">
            <v>0.62</v>
          </cell>
          <cell r="G30">
            <v>0</v>
          </cell>
          <cell r="H30">
            <v>0.73</v>
          </cell>
          <cell r="I30">
            <v>0</v>
          </cell>
          <cell r="J30">
            <v>0.73</v>
          </cell>
          <cell r="K30">
            <v>0</v>
          </cell>
          <cell r="L30">
            <v>0.87</v>
          </cell>
          <cell r="M30">
            <v>0</v>
          </cell>
        </row>
        <row r="31">
          <cell r="B31">
            <v>0</v>
          </cell>
          <cell r="C31" t="str">
            <v>Guru berkualifikasi S-1/D-IV</v>
          </cell>
          <cell r="D31">
            <v>0</v>
          </cell>
          <cell r="E31">
            <v>0</v>
          </cell>
          <cell r="F31">
            <v>0.86</v>
          </cell>
          <cell r="G31">
            <v>0</v>
          </cell>
          <cell r="H31">
            <v>0.89</v>
          </cell>
          <cell r="I31">
            <v>0</v>
          </cell>
          <cell r="J31">
            <v>0.89</v>
          </cell>
          <cell r="K31">
            <v>0</v>
          </cell>
          <cell r="L31">
            <v>0.92</v>
          </cell>
          <cell r="M31">
            <v>0</v>
          </cell>
        </row>
        <row r="32">
          <cell r="B32">
            <v>0</v>
          </cell>
          <cell r="C32" t="str">
            <v>Rasio guru:murid SD</v>
          </cell>
          <cell r="D32">
            <v>0</v>
          </cell>
          <cell r="E32">
            <v>0</v>
          </cell>
          <cell r="F32">
            <v>32</v>
          </cell>
          <cell r="G32">
            <v>0</v>
          </cell>
          <cell r="H32">
            <v>32</v>
          </cell>
          <cell r="I32">
            <v>0</v>
          </cell>
          <cell r="J32">
            <v>32</v>
          </cell>
          <cell r="K32">
            <v>0</v>
          </cell>
          <cell r="L32">
            <v>32</v>
          </cell>
          <cell r="M32">
            <v>0</v>
          </cell>
        </row>
        <row r="33">
          <cell r="B33">
            <v>0</v>
          </cell>
          <cell r="C33" t="str">
            <v>Rasio guru:murid SMP</v>
          </cell>
          <cell r="D33">
            <v>0</v>
          </cell>
          <cell r="E33">
            <v>0</v>
          </cell>
          <cell r="F33">
            <v>36</v>
          </cell>
          <cell r="G33">
            <v>0</v>
          </cell>
          <cell r="H33">
            <v>36</v>
          </cell>
          <cell r="I33">
            <v>0</v>
          </cell>
          <cell r="J33">
            <v>36</v>
          </cell>
          <cell r="K33">
            <v>0</v>
          </cell>
          <cell r="L33">
            <v>36</v>
          </cell>
          <cell r="M33">
            <v>0</v>
          </cell>
        </row>
        <row r="34">
          <cell r="B34" t="str">
            <v>Kegiatan Pelaksanaan Sertifikasi Pendidik</v>
          </cell>
          <cell r="C34" t="str">
            <v>Jumlah peserta sosialisasi</v>
          </cell>
          <cell r="D34">
            <v>0</v>
          </cell>
          <cell r="E34">
            <v>0</v>
          </cell>
          <cell r="F34">
            <v>200</v>
          </cell>
          <cell r="G34">
            <v>150000000</v>
          </cell>
          <cell r="H34">
            <v>200</v>
          </cell>
          <cell r="I34">
            <v>150000000</v>
          </cell>
          <cell r="J34">
            <v>206</v>
          </cell>
          <cell r="K34">
            <v>90370000</v>
          </cell>
          <cell r="L34">
            <v>200</v>
          </cell>
          <cell r="M34">
            <v>174005000</v>
          </cell>
        </row>
        <row r="35">
          <cell r="B35" t="str">
            <v>Kegiatan Pembinaan kelompok kerja guru</v>
          </cell>
          <cell r="C35" t="str">
            <v>Jumlah guru pemandu tiap mata pelajaran</v>
          </cell>
          <cell r="D35">
            <v>0</v>
          </cell>
          <cell r="E35">
            <v>0</v>
          </cell>
          <cell r="F35">
            <v>1685</v>
          </cell>
          <cell r="G35">
            <v>50000000</v>
          </cell>
          <cell r="H35">
            <v>1685</v>
          </cell>
          <cell r="I35">
            <v>50000000</v>
          </cell>
          <cell r="J35">
            <v>362</v>
          </cell>
          <cell r="K35">
            <v>132548000</v>
          </cell>
          <cell r="L35">
            <v>348</v>
          </cell>
          <cell r="M35">
            <v>200000000</v>
          </cell>
        </row>
        <row r="36">
          <cell r="B36">
            <v>0</v>
          </cell>
          <cell r="C36">
            <v>0</v>
          </cell>
          <cell r="D36">
            <v>0</v>
          </cell>
          <cell r="E36">
            <v>0</v>
          </cell>
          <cell r="F36">
            <v>0</v>
          </cell>
          <cell r="G36">
            <v>0</v>
          </cell>
          <cell r="H36">
            <v>0</v>
          </cell>
          <cell r="I36">
            <v>0</v>
          </cell>
          <cell r="J36">
            <v>362</v>
          </cell>
          <cell r="K36">
            <v>132498000</v>
          </cell>
          <cell r="L36">
            <v>0</v>
          </cell>
          <cell r="M36">
            <v>0</v>
          </cell>
        </row>
        <row r="37">
          <cell r="B37" t="str">
            <v>Pengembangan Sistem Penghargaan Dan Perlindungan Terhadap Profesi Pendidik</v>
          </cell>
          <cell r="C37" t="str">
            <v>Jumlah guru mengikuti lomba guru berprestasi</v>
          </cell>
          <cell r="D37">
            <v>0</v>
          </cell>
          <cell r="E37">
            <v>0</v>
          </cell>
          <cell r="F37">
            <v>94</v>
          </cell>
          <cell r="G37">
            <v>103884000</v>
          </cell>
          <cell r="H37">
            <v>94</v>
          </cell>
          <cell r="I37">
            <v>114272400</v>
          </cell>
          <cell r="J37">
            <v>256</v>
          </cell>
          <cell r="K37">
            <v>119637000</v>
          </cell>
          <cell r="L37">
            <v>94</v>
          </cell>
          <cell r="M37">
            <v>125699640</v>
          </cell>
        </row>
        <row r="38">
          <cell r="B38" t="str">
            <v>Pembinaan Musyawarah Guru Mata Pelajaran</v>
          </cell>
          <cell r="C38" t="str">
            <v>Jumlah guru mata pelajaran yang bermusyawarah</v>
          </cell>
          <cell r="D38">
            <v>0</v>
          </cell>
          <cell r="E38">
            <v>0</v>
          </cell>
          <cell r="F38">
            <v>512</v>
          </cell>
          <cell r="G38">
            <v>250000000</v>
          </cell>
          <cell r="H38">
            <v>512</v>
          </cell>
          <cell r="I38">
            <v>250000000</v>
          </cell>
          <cell r="J38">
            <v>585</v>
          </cell>
          <cell r="K38">
            <v>138715000</v>
          </cell>
          <cell r="L38">
            <v>512</v>
          </cell>
          <cell r="M38">
            <v>225000000</v>
          </cell>
        </row>
        <row r="39">
          <cell r="B39" t="str">
            <v>Program Manajemen Pelayanan Pendidikan</v>
          </cell>
          <cell r="C39" t="str">
            <v>Persentase angka partisipasi pendidikan tinggi</v>
          </cell>
          <cell r="D39">
            <v>0</v>
          </cell>
          <cell r="E39">
            <v>0</v>
          </cell>
          <cell r="F39">
            <v>0.2</v>
          </cell>
          <cell r="G39">
            <v>20134250000</v>
          </cell>
          <cell r="H39">
            <v>0.2</v>
          </cell>
          <cell r="I39">
            <v>22702250000</v>
          </cell>
          <cell r="J39">
            <v>0.2</v>
          </cell>
          <cell r="K39">
            <v>16324360500</v>
          </cell>
          <cell r="L39">
            <v>0.2</v>
          </cell>
          <cell r="M39">
            <v>25647050000</v>
          </cell>
        </row>
        <row r="40">
          <cell r="B40" t="str">
            <v>Kegiatan Pelaksanaan Kerjasama Secara Kelembagaan DiBidang Pendidikan</v>
          </cell>
          <cell r="C40" t="str">
            <v>Jumlah mahasiswa menerima bantuan pendidikan tinggi</v>
          </cell>
          <cell r="D40">
            <v>0</v>
          </cell>
          <cell r="E40">
            <v>0</v>
          </cell>
          <cell r="F40">
            <v>3233</v>
          </cell>
          <cell r="G40">
            <v>12932000000</v>
          </cell>
          <cell r="H40">
            <v>3875</v>
          </cell>
          <cell r="I40">
            <v>15500000000</v>
          </cell>
          <cell r="J40">
            <v>3875</v>
          </cell>
          <cell r="K40">
            <v>15678905000</v>
          </cell>
          <cell r="L40">
            <v>4490</v>
          </cell>
          <cell r="M40">
            <v>17960000000</v>
          </cell>
        </row>
        <row r="41">
          <cell r="B41" t="str">
            <v>Kegiatan Pembinaan Dewan Pendidikan</v>
          </cell>
          <cell r="C41" t="str">
            <v>Jumlah program dewan pendidikan</v>
          </cell>
          <cell r="D41">
            <v>0</v>
          </cell>
          <cell r="E41">
            <v>0</v>
          </cell>
          <cell r="F41">
            <v>3</v>
          </cell>
          <cell r="G41">
            <v>450000000</v>
          </cell>
          <cell r="H41">
            <v>3</v>
          </cell>
          <cell r="I41">
            <v>450000000</v>
          </cell>
          <cell r="J41">
            <v>1</v>
          </cell>
          <cell r="K41">
            <v>410187500</v>
          </cell>
          <cell r="L41">
            <v>1</v>
          </cell>
          <cell r="M41">
            <v>450000000</v>
          </cell>
        </row>
        <row r="42">
          <cell r="B42" t="str">
            <v>Penyediaan Jasa Guru PTT dan Guru Kontrak  (Berdasarkan UU ASN berubah nama menjadi P3K)</v>
          </cell>
          <cell r="C42" t="str">
            <v>Jumlah Guru Non PNS Upahjasa daerah terpencil dan guru agama menerima Insentif</v>
          </cell>
          <cell r="D42">
            <v>0</v>
          </cell>
          <cell r="E42">
            <v>0</v>
          </cell>
          <cell r="F42">
            <v>0</v>
          </cell>
          <cell r="G42">
            <v>0</v>
          </cell>
          <cell r="H42">
            <v>0</v>
          </cell>
          <cell r="I42">
            <v>0</v>
          </cell>
          <cell r="J42">
            <v>0</v>
          </cell>
          <cell r="K42">
            <v>0</v>
          </cell>
          <cell r="L42">
            <v>0</v>
          </cell>
          <cell r="M42">
            <v>6057650000</v>
          </cell>
        </row>
        <row r="43">
          <cell r="B43">
            <v>0</v>
          </cell>
          <cell r="C43" t="str">
            <v>Upah jasa Tenaga Kependiikan</v>
          </cell>
          <cell r="D43">
            <v>0</v>
          </cell>
          <cell r="E43">
            <v>0</v>
          </cell>
          <cell r="F43">
            <v>0</v>
          </cell>
          <cell r="G43">
            <v>0</v>
          </cell>
          <cell r="H43">
            <v>0</v>
          </cell>
          <cell r="I43">
            <v>0</v>
          </cell>
          <cell r="J43">
            <v>89</v>
          </cell>
          <cell r="K43">
            <v>0</v>
          </cell>
          <cell r="L43">
            <v>248</v>
          </cell>
          <cell r="M43">
            <v>0</v>
          </cell>
        </row>
        <row r="44">
          <cell r="B44">
            <v>0</v>
          </cell>
          <cell r="C44" t="str">
            <v>Upah jasa  guru daerah terpencil</v>
          </cell>
          <cell r="D44">
            <v>0</v>
          </cell>
          <cell r="E44">
            <v>0</v>
          </cell>
          <cell r="F44">
            <v>0</v>
          </cell>
          <cell r="G44">
            <v>0</v>
          </cell>
          <cell r="H44">
            <v>0</v>
          </cell>
          <cell r="I44">
            <v>0</v>
          </cell>
          <cell r="J44">
            <v>146</v>
          </cell>
          <cell r="K44">
            <v>0</v>
          </cell>
          <cell r="L44">
            <v>117</v>
          </cell>
          <cell r="M44">
            <v>0</v>
          </cell>
        </row>
        <row r="45">
          <cell r="B45">
            <v>0</v>
          </cell>
          <cell r="C45" t="str">
            <v>Upah jasa guru agama</v>
          </cell>
          <cell r="D45">
            <v>0</v>
          </cell>
          <cell r="E45">
            <v>0</v>
          </cell>
          <cell r="F45">
            <v>0</v>
          </cell>
          <cell r="G45">
            <v>0</v>
          </cell>
          <cell r="H45">
            <v>0</v>
          </cell>
          <cell r="I45">
            <v>0</v>
          </cell>
          <cell r="J45">
            <v>52</v>
          </cell>
          <cell r="K45">
            <v>0</v>
          </cell>
          <cell r="L45">
            <v>50</v>
          </cell>
          <cell r="M45">
            <v>0</v>
          </cell>
        </row>
        <row r="46">
          <cell r="B46">
            <v>0</v>
          </cell>
          <cell r="C46" t="str">
            <v>Honor daerah</v>
          </cell>
          <cell r="D46">
            <v>0</v>
          </cell>
          <cell r="E46">
            <v>0</v>
          </cell>
          <cell r="F46">
            <v>0</v>
          </cell>
          <cell r="G46">
            <v>0</v>
          </cell>
          <cell r="H46">
            <v>0</v>
          </cell>
          <cell r="I46">
            <v>0</v>
          </cell>
          <cell r="J46">
            <v>0</v>
          </cell>
          <cell r="K46">
            <v>0</v>
          </cell>
          <cell r="L46">
            <v>8</v>
          </cell>
          <cell r="M46">
            <v>0</v>
          </cell>
        </row>
        <row r="47">
          <cell r="B47" t="str">
            <v>DINAS KESEHATAN</v>
          </cell>
          <cell r="C47">
            <v>0</v>
          </cell>
          <cell r="D47">
            <v>0</v>
          </cell>
          <cell r="E47">
            <v>0</v>
          </cell>
          <cell r="F47">
            <v>0</v>
          </cell>
          <cell r="G47">
            <v>0</v>
          </cell>
          <cell r="H47">
            <v>0</v>
          </cell>
          <cell r="I47">
            <v>0</v>
          </cell>
          <cell r="J47">
            <v>0</v>
          </cell>
          <cell r="K47">
            <v>0</v>
          </cell>
          <cell r="L47">
            <v>0</v>
          </cell>
          <cell r="M47">
            <v>0</v>
          </cell>
        </row>
        <row r="48">
          <cell r="B48" t="str">
            <v>Program Standarisasi Pelayanan Kesehatan</v>
          </cell>
          <cell r="C48" t="str">
            <v>Peningkatan Pelayanan Standarisasi Kesehatan</v>
          </cell>
          <cell r="D48" t="str">
            <v>- 7- 50</v>
          </cell>
          <cell r="E48">
            <v>0</v>
          </cell>
          <cell r="F48">
            <v>17</v>
          </cell>
          <cell r="G48">
            <v>5964590750</v>
          </cell>
          <cell r="H48">
            <v>17</v>
          </cell>
          <cell r="I48">
            <v>6031791325</v>
          </cell>
          <cell r="J48">
            <v>0</v>
          </cell>
          <cell r="K48">
            <v>13899362040</v>
          </cell>
          <cell r="L48">
            <v>0</v>
          </cell>
          <cell r="M48">
            <v>5706663750</v>
          </cell>
        </row>
        <row r="49">
          <cell r="B49" t="str">
            <v>Kegiatan Evaluasi Dan Pengembangan Standar PelayananKesehatan</v>
          </cell>
          <cell r="C49" t="str">
            <v xml:space="preserve"> Jumlah masyarakat yang memiliki JKN</v>
          </cell>
          <cell r="D49">
            <v>0</v>
          </cell>
          <cell r="E49">
            <v>0</v>
          </cell>
          <cell r="F49">
            <v>1</v>
          </cell>
          <cell r="G49">
            <v>5000000000</v>
          </cell>
          <cell r="H49">
            <v>1</v>
          </cell>
          <cell r="I49">
            <v>5000000000</v>
          </cell>
          <cell r="J49">
            <v>1</v>
          </cell>
          <cell r="K49">
            <v>12361681540</v>
          </cell>
          <cell r="L49">
            <v>1</v>
          </cell>
          <cell r="M49">
            <v>5000000000</v>
          </cell>
        </row>
        <row r="50">
          <cell r="B50" t="str">
            <v xml:space="preserve">Kegiatan Peningkatan Kualitas Pelayanan Kesehatan </v>
          </cell>
          <cell r="C50" t="str">
            <v>Jumlah Puskesmas yang terakreditasi (PKM)</v>
          </cell>
          <cell r="D50">
            <v>0</v>
          </cell>
          <cell r="E50">
            <v>0</v>
          </cell>
          <cell r="F50">
            <v>5</v>
          </cell>
          <cell r="G50">
            <v>689590750</v>
          </cell>
          <cell r="H50">
            <v>3</v>
          </cell>
          <cell r="I50">
            <v>600000000</v>
          </cell>
          <cell r="J50">
            <v>3</v>
          </cell>
          <cell r="K50">
            <v>1274316000</v>
          </cell>
          <cell r="L50">
            <v>2</v>
          </cell>
          <cell r="M50">
            <v>400000000</v>
          </cell>
        </row>
        <row r="51">
          <cell r="B51">
            <v>0</v>
          </cell>
          <cell r="C51" t="str">
            <v>Pembinaan SP2TP (PKM)</v>
          </cell>
          <cell r="D51">
            <v>0</v>
          </cell>
          <cell r="E51">
            <v>0</v>
          </cell>
          <cell r="F51">
            <v>17</v>
          </cell>
          <cell r="G51">
            <v>20000000</v>
          </cell>
          <cell r="H51">
            <v>17</v>
          </cell>
          <cell r="I51">
            <v>15000000</v>
          </cell>
          <cell r="J51">
            <v>17</v>
          </cell>
          <cell r="K51">
            <v>0</v>
          </cell>
          <cell r="L51">
            <v>17</v>
          </cell>
          <cell r="M51">
            <v>15000000</v>
          </cell>
        </row>
        <row r="52">
          <cell r="B52">
            <v>0</v>
          </cell>
          <cell r="C52" t="str">
            <v>Pembinaan Manajemen Puskesmas (PKM)</v>
          </cell>
          <cell r="D52">
            <v>0</v>
          </cell>
          <cell r="E52">
            <v>0</v>
          </cell>
          <cell r="F52">
            <v>17</v>
          </cell>
          <cell r="G52">
            <v>12415000</v>
          </cell>
          <cell r="H52">
            <v>17</v>
          </cell>
          <cell r="I52">
            <v>14898000</v>
          </cell>
          <cell r="J52">
            <v>17</v>
          </cell>
          <cell r="K52">
            <v>0</v>
          </cell>
          <cell r="L52">
            <v>17</v>
          </cell>
          <cell r="M52">
            <v>0</v>
          </cell>
        </row>
        <row r="53">
          <cell r="B53">
            <v>0</v>
          </cell>
          <cell r="C53" t="str">
            <v>Pembinaan tenaga teladan (PKM)</v>
          </cell>
          <cell r="D53">
            <v>0</v>
          </cell>
          <cell r="E53">
            <v>0</v>
          </cell>
          <cell r="F53">
            <v>17</v>
          </cell>
          <cell r="G53">
            <v>52900375</v>
          </cell>
          <cell r="H53">
            <v>17</v>
          </cell>
          <cell r="I53">
            <v>58190412.5</v>
          </cell>
          <cell r="J53">
            <v>17</v>
          </cell>
          <cell r="K53">
            <v>0</v>
          </cell>
          <cell r="L53">
            <v>17</v>
          </cell>
          <cell r="M53">
            <v>0</v>
          </cell>
        </row>
        <row r="54">
          <cell r="B54">
            <v>0</v>
          </cell>
          <cell r="C54" t="str">
            <v>Penilaian tenaga teladan (PKM)</v>
          </cell>
          <cell r="D54">
            <v>0</v>
          </cell>
          <cell r="E54">
            <v>0</v>
          </cell>
          <cell r="F54">
            <v>17</v>
          </cell>
          <cell r="G54">
            <v>52900375</v>
          </cell>
          <cell r="H54">
            <v>17</v>
          </cell>
          <cell r="I54">
            <v>58190412.5</v>
          </cell>
          <cell r="J54">
            <v>17</v>
          </cell>
          <cell r="K54">
            <v>0</v>
          </cell>
          <cell r="L54">
            <v>17</v>
          </cell>
          <cell r="M54">
            <v>0</v>
          </cell>
        </row>
        <row r="55">
          <cell r="B55">
            <v>0</v>
          </cell>
          <cell r="C55" t="str">
            <v>Penyusunan makalah tenaga kesehatan (PKM)</v>
          </cell>
          <cell r="D55">
            <v>0</v>
          </cell>
          <cell r="E55">
            <v>0</v>
          </cell>
          <cell r="F55">
            <v>17</v>
          </cell>
          <cell r="G55">
            <v>1375000</v>
          </cell>
          <cell r="H55">
            <v>17</v>
          </cell>
          <cell r="I55">
            <v>1512500</v>
          </cell>
          <cell r="J55">
            <v>17</v>
          </cell>
          <cell r="K55">
            <v>0</v>
          </cell>
          <cell r="L55">
            <v>17</v>
          </cell>
          <cell r="M55">
            <v>1663750</v>
          </cell>
        </row>
        <row r="56">
          <cell r="B56" t="str">
            <v>Kegiatan Peningkatan Standarisasi Pelayanan Kesehatan</v>
          </cell>
          <cell r="C56" t="str">
            <v>Jumlah masyarakat yang mendapatkan pelayanan</v>
          </cell>
          <cell r="D56">
            <v>0</v>
          </cell>
          <cell r="E56">
            <v>0</v>
          </cell>
          <cell r="F56">
            <v>0</v>
          </cell>
          <cell r="G56">
            <v>0</v>
          </cell>
          <cell r="H56">
            <v>0</v>
          </cell>
          <cell r="I56">
            <v>0</v>
          </cell>
          <cell r="J56">
            <v>1</v>
          </cell>
          <cell r="K56">
            <v>1033891500</v>
          </cell>
          <cell r="L56">
            <v>1</v>
          </cell>
          <cell r="M56">
            <v>200000000</v>
          </cell>
        </row>
        <row r="57">
          <cell r="B57" t="str">
            <v>Program pengadaan, peningkatan dan perbaikan sarana dan prasarana puskesmas/ puskemas pembantu dan jaringannya</v>
          </cell>
          <cell r="C57" t="str">
            <v>Peningkatan dan Perbaikan Sarana dan Prasarana Puskesmas/Puskesmas Pembantu dan Jaringannya</v>
          </cell>
          <cell r="D57">
            <v>15</v>
          </cell>
          <cell r="E57">
            <v>0</v>
          </cell>
          <cell r="F57">
            <v>15</v>
          </cell>
          <cell r="G57">
            <v>23513084679</v>
          </cell>
          <cell r="H57">
            <v>0</v>
          </cell>
          <cell r="I57">
            <v>0</v>
          </cell>
          <cell r="J57">
            <v>17</v>
          </cell>
          <cell r="K57">
            <v>16019868600</v>
          </cell>
          <cell r="L57">
            <v>17</v>
          </cell>
          <cell r="M57">
            <v>18005955000</v>
          </cell>
        </row>
        <row r="58">
          <cell r="B58" t="str">
            <v>Kegiatan Pembangunan Puskesmas</v>
          </cell>
          <cell r="C58" t="str">
            <v>Jumlah Puskesmas yang Terbangun</v>
          </cell>
          <cell r="D58">
            <v>0</v>
          </cell>
          <cell r="E58">
            <v>0</v>
          </cell>
          <cell r="F58">
            <v>0</v>
          </cell>
          <cell r="G58">
            <v>0</v>
          </cell>
          <cell r="H58">
            <v>0</v>
          </cell>
          <cell r="I58">
            <v>0</v>
          </cell>
          <cell r="J58">
            <v>0</v>
          </cell>
          <cell r="K58">
            <v>4708000000</v>
          </cell>
          <cell r="L58">
            <v>0</v>
          </cell>
          <cell r="M58">
            <v>0</v>
          </cell>
        </row>
        <row r="59">
          <cell r="B59" t="str">
            <v>Kegiatan Pembangunan Puskesmas Pembantu</v>
          </cell>
          <cell r="C59" t="str">
            <v>Pembangunan Puskesmas Pembantu (pustu)</v>
          </cell>
          <cell r="D59">
            <v>0</v>
          </cell>
          <cell r="E59">
            <v>0</v>
          </cell>
          <cell r="F59">
            <v>0</v>
          </cell>
          <cell r="G59">
            <v>0</v>
          </cell>
          <cell r="H59">
            <v>0</v>
          </cell>
          <cell r="I59">
            <v>0</v>
          </cell>
          <cell r="J59">
            <v>0</v>
          </cell>
          <cell r="K59">
            <v>990760100</v>
          </cell>
          <cell r="L59">
            <v>1</v>
          </cell>
          <cell r="M59">
            <v>530000000</v>
          </cell>
        </row>
        <row r="60">
          <cell r="B60" t="str">
            <v>KegiatanPengadaan Puskesmas Keliling</v>
          </cell>
          <cell r="C60" t="str">
            <v>Jumlah Puskesmas keliling yang diadakan</v>
          </cell>
          <cell r="D60">
            <v>0</v>
          </cell>
          <cell r="E60">
            <v>0</v>
          </cell>
          <cell r="F60">
            <v>0</v>
          </cell>
          <cell r="G60">
            <v>0</v>
          </cell>
          <cell r="H60">
            <v>0</v>
          </cell>
          <cell r="I60">
            <v>0</v>
          </cell>
          <cell r="J60">
            <v>0</v>
          </cell>
          <cell r="K60">
            <v>2403800000</v>
          </cell>
          <cell r="L60">
            <v>3</v>
          </cell>
          <cell r="M60">
            <v>1650000000</v>
          </cell>
        </row>
        <row r="61">
          <cell r="B61" t="str">
            <v>Kegiatan Pengadaan Sarana dan Prasarana Puskesmas</v>
          </cell>
          <cell r="C61" t="str">
            <v>Jumlah sarana dan prasarana puskesmas yang diadakan</v>
          </cell>
          <cell r="D61">
            <v>0</v>
          </cell>
          <cell r="E61">
            <v>0</v>
          </cell>
          <cell r="F61">
            <v>0</v>
          </cell>
          <cell r="G61">
            <v>0</v>
          </cell>
          <cell r="H61">
            <v>0</v>
          </cell>
          <cell r="I61">
            <v>0</v>
          </cell>
          <cell r="J61">
            <v>10</v>
          </cell>
          <cell r="K61">
            <v>6611171000</v>
          </cell>
          <cell r="L61">
            <v>20</v>
          </cell>
          <cell r="M61">
            <v>4000000000</v>
          </cell>
        </row>
        <row r="62">
          <cell r="B62" t="str">
            <v>Program kemitraan peningkatan pelayanan kesehatan</v>
          </cell>
          <cell r="C62" t="str">
            <v>Peningkatan pelayanankesehatan</v>
          </cell>
          <cell r="D62">
            <v>150000</v>
          </cell>
          <cell r="E62">
            <v>0</v>
          </cell>
          <cell r="F62">
            <v>150000</v>
          </cell>
          <cell r="G62">
            <v>17723016700</v>
          </cell>
          <cell r="H62">
            <v>0</v>
          </cell>
          <cell r="I62">
            <v>0</v>
          </cell>
          <cell r="J62">
            <v>0</v>
          </cell>
          <cell r="K62">
            <v>39730926000</v>
          </cell>
          <cell r="L62">
            <v>0</v>
          </cell>
          <cell r="M62">
            <v>19475136000</v>
          </cell>
        </row>
        <row r="63">
          <cell r="B63" t="str">
            <v>Kegiatan Kemitraan Asuransi Kesehatan Masyarakat</v>
          </cell>
          <cell r="C63" t="str">
            <v>Jumlah Penduduk yang belum memiliki Jaminan Kesehatan (jiwa)</v>
          </cell>
          <cell r="D63">
            <v>0</v>
          </cell>
          <cell r="E63">
            <v>0</v>
          </cell>
          <cell r="F63">
            <v>0</v>
          </cell>
          <cell r="G63">
            <v>0</v>
          </cell>
          <cell r="H63">
            <v>0</v>
          </cell>
          <cell r="I63">
            <v>0</v>
          </cell>
          <cell r="J63">
            <v>68736</v>
          </cell>
          <cell r="K63">
            <v>39520926000</v>
          </cell>
          <cell r="L63">
            <v>68736</v>
          </cell>
          <cell r="M63">
            <v>18971136000</v>
          </cell>
        </row>
        <row r="64">
          <cell r="B64" t="str">
            <v>Program Pengadaan, Peningkatan Sarana Dan Prasarana Rumah Sakit/ Rumah Sakit Jiwa/Rumah Sakit Paru-Paru/  Rumah Sakit Mata</v>
          </cell>
          <cell r="C64" t="str">
            <v>Peningkatan sarana danprasarana rumah sakit</v>
          </cell>
          <cell r="D64">
            <v>0</v>
          </cell>
          <cell r="E64">
            <v>0</v>
          </cell>
          <cell r="F64">
            <v>0</v>
          </cell>
          <cell r="G64">
            <v>0</v>
          </cell>
          <cell r="H64">
            <v>0</v>
          </cell>
          <cell r="I64">
            <v>0</v>
          </cell>
          <cell r="J64">
            <v>0</v>
          </cell>
          <cell r="K64">
            <v>1300500000</v>
          </cell>
          <cell r="L64">
            <v>0</v>
          </cell>
          <cell r="M64">
            <v>13030000000</v>
          </cell>
        </row>
        <row r="65">
          <cell r="B65" t="str">
            <v>Pembangunan Rumah Sakit</v>
          </cell>
          <cell r="C65" t="str">
            <v>Jumlah dokumen hasil studikelayakan pendirian rumah sakit</v>
          </cell>
          <cell r="D65">
            <v>0</v>
          </cell>
          <cell r="E65">
            <v>0</v>
          </cell>
          <cell r="F65">
            <v>0</v>
          </cell>
          <cell r="G65">
            <v>0</v>
          </cell>
          <cell r="H65">
            <v>0</v>
          </cell>
          <cell r="I65">
            <v>0</v>
          </cell>
          <cell r="J65">
            <v>0</v>
          </cell>
          <cell r="K65">
            <v>816000000</v>
          </cell>
          <cell r="L65">
            <v>0</v>
          </cell>
          <cell r="M65">
            <v>10950000000</v>
          </cell>
        </row>
        <row r="66">
          <cell r="B66" t="str">
            <v>DINAS PU</v>
          </cell>
          <cell r="C66">
            <v>0</v>
          </cell>
          <cell r="D66">
            <v>0</v>
          </cell>
          <cell r="E66">
            <v>0</v>
          </cell>
          <cell r="F66">
            <v>0</v>
          </cell>
          <cell r="G66">
            <v>0</v>
          </cell>
          <cell r="H66">
            <v>0</v>
          </cell>
          <cell r="I66">
            <v>0</v>
          </cell>
          <cell r="J66">
            <v>0</v>
          </cell>
          <cell r="K66">
            <v>0</v>
          </cell>
          <cell r="L66">
            <v>0</v>
          </cell>
          <cell r="M66">
            <v>0</v>
          </cell>
        </row>
        <row r="67">
          <cell r="B67" t="str">
            <v>Program pembangunan jalan dan jembatan</v>
          </cell>
          <cell r="C67" t="str">
            <v>Jumlah jembatan dalam kondisi baik (unit)</v>
          </cell>
          <cell r="D67">
            <v>163</v>
          </cell>
          <cell r="E67">
            <v>202114968693</v>
          </cell>
          <cell r="F67">
            <v>173</v>
          </cell>
          <cell r="G67">
            <v>177466055509</v>
          </cell>
          <cell r="H67">
            <v>0</v>
          </cell>
          <cell r="I67">
            <v>0</v>
          </cell>
          <cell r="J67">
            <v>0</v>
          </cell>
          <cell r="K67">
            <v>112554092420</v>
          </cell>
          <cell r="L67">
            <v>0</v>
          </cell>
          <cell r="M67">
            <v>124500000000</v>
          </cell>
        </row>
        <row r="68">
          <cell r="B68">
            <v>0</v>
          </cell>
          <cell r="C68" t="str">
            <v>Proporsi panjang jaringan jalan dalam kondisi baik (km)</v>
          </cell>
          <cell r="D68">
            <v>1329.79</v>
          </cell>
          <cell r="E68">
            <v>0</v>
          </cell>
          <cell r="F68">
            <v>1396.28</v>
          </cell>
          <cell r="G68">
            <v>0</v>
          </cell>
          <cell r="H68">
            <v>0</v>
          </cell>
          <cell r="I68">
            <v>0</v>
          </cell>
          <cell r="J68">
            <v>0</v>
          </cell>
          <cell r="K68">
            <v>0</v>
          </cell>
          <cell r="L68">
            <v>0</v>
          </cell>
          <cell r="M68">
            <v>0</v>
          </cell>
        </row>
        <row r="69">
          <cell r="B69" t="str">
            <v>Pembangunan Jalan</v>
          </cell>
          <cell r="C69" t="str">
            <v>Panjang Jalan ditingkatkan -Aspal  (Km)</v>
          </cell>
          <cell r="D69">
            <v>0</v>
          </cell>
          <cell r="E69">
            <v>0</v>
          </cell>
          <cell r="F69">
            <v>0</v>
          </cell>
          <cell r="G69">
            <v>0</v>
          </cell>
          <cell r="H69">
            <v>0</v>
          </cell>
          <cell r="I69">
            <v>0</v>
          </cell>
          <cell r="J69">
            <v>28.5</v>
          </cell>
          <cell r="K69">
            <v>106392492420</v>
          </cell>
          <cell r="L69">
            <v>28.5</v>
          </cell>
          <cell r="M69">
            <v>120000000000</v>
          </cell>
        </row>
        <row r="70">
          <cell r="B70" t="str">
            <v>Pembangunan Jembatan</v>
          </cell>
          <cell r="C70" t="str">
            <v>Jumlah jembatan yang dibangun(Unit)</v>
          </cell>
          <cell r="D70">
            <v>0</v>
          </cell>
          <cell r="E70">
            <v>0</v>
          </cell>
          <cell r="F70">
            <v>0</v>
          </cell>
          <cell r="G70">
            <v>0</v>
          </cell>
          <cell r="H70">
            <v>0</v>
          </cell>
          <cell r="I70">
            <v>0</v>
          </cell>
          <cell r="J70">
            <v>4</v>
          </cell>
          <cell r="K70">
            <v>6161600000</v>
          </cell>
          <cell r="L70">
            <v>4</v>
          </cell>
          <cell r="M70">
            <v>4500000000</v>
          </cell>
        </row>
        <row r="71">
          <cell r="B71" t="str">
            <v>Program Pengembangan dan Pengelolaan Jaringan Irigasi, Rawa dan Jaringan Pengairan lainnya</v>
          </cell>
          <cell r="C71">
            <v>0</v>
          </cell>
          <cell r="D71">
            <v>51.21</v>
          </cell>
          <cell r="E71">
            <v>20858270705</v>
          </cell>
          <cell r="F71">
            <v>53.18</v>
          </cell>
          <cell r="G71">
            <v>23772109678</v>
          </cell>
          <cell r="H71">
            <v>0</v>
          </cell>
          <cell r="I71">
            <v>0</v>
          </cell>
          <cell r="J71">
            <v>0</v>
          </cell>
          <cell r="K71">
            <v>45879818000</v>
          </cell>
          <cell r="L71">
            <v>0</v>
          </cell>
          <cell r="M71">
            <v>48015230000</v>
          </cell>
        </row>
        <row r="72">
          <cell r="B72">
            <v>0</v>
          </cell>
          <cell r="C72">
            <v>0</v>
          </cell>
          <cell r="D72">
            <v>0</v>
          </cell>
          <cell r="E72">
            <v>0</v>
          </cell>
          <cell r="F72">
            <v>0</v>
          </cell>
          <cell r="G72">
            <v>0</v>
          </cell>
          <cell r="H72">
            <v>0</v>
          </cell>
          <cell r="I72">
            <v>0</v>
          </cell>
          <cell r="J72">
            <v>0</v>
          </cell>
          <cell r="K72">
            <v>0</v>
          </cell>
          <cell r="L72">
            <v>0</v>
          </cell>
          <cell r="M72">
            <v>0</v>
          </cell>
        </row>
        <row r="73">
          <cell r="B73" t="str">
            <v xml:space="preserve">Kegiatan Pembangunan Jaringan Air Bersih/Air Minum </v>
          </cell>
          <cell r="C73" t="str">
            <v>Jumlah kegiatan pembangunanair bersih/minum</v>
          </cell>
          <cell r="D73">
            <v>0</v>
          </cell>
          <cell r="E73">
            <v>0</v>
          </cell>
          <cell r="F73">
            <v>0</v>
          </cell>
          <cell r="G73">
            <v>0</v>
          </cell>
          <cell r="H73">
            <v>0</v>
          </cell>
          <cell r="I73">
            <v>0</v>
          </cell>
          <cell r="J73">
            <v>6</v>
          </cell>
          <cell r="K73">
            <v>5382500000</v>
          </cell>
          <cell r="L73">
            <v>5</v>
          </cell>
          <cell r="M73">
            <v>690000000</v>
          </cell>
        </row>
        <row r="74">
          <cell r="B74" t="str">
            <v>Pembangunan Reservoir</v>
          </cell>
          <cell r="C74" t="str">
            <v>Jumlah kegiatan pembangunanreservoir</v>
          </cell>
          <cell r="D74">
            <v>0</v>
          </cell>
          <cell r="E74">
            <v>0</v>
          </cell>
          <cell r="F74">
            <v>0</v>
          </cell>
          <cell r="G74">
            <v>0</v>
          </cell>
          <cell r="H74">
            <v>0</v>
          </cell>
          <cell r="I74">
            <v>0</v>
          </cell>
          <cell r="J74">
            <v>6</v>
          </cell>
          <cell r="K74">
            <v>2866000000</v>
          </cell>
          <cell r="L74">
            <v>6</v>
          </cell>
          <cell r="M74">
            <v>90000000</v>
          </cell>
        </row>
        <row r="75">
          <cell r="B75" t="str">
            <v>Pembangunan Jaringan Irigasi</v>
          </cell>
          <cell r="C75" t="str">
            <v>Panjang jaringan yangditingkatkan (km)</v>
          </cell>
          <cell r="D75">
            <v>0</v>
          </cell>
          <cell r="E75">
            <v>0</v>
          </cell>
          <cell r="F75">
            <v>0</v>
          </cell>
          <cell r="G75">
            <v>0</v>
          </cell>
          <cell r="H75">
            <v>0</v>
          </cell>
          <cell r="I75">
            <v>0</v>
          </cell>
          <cell r="J75">
            <v>20</v>
          </cell>
          <cell r="K75">
            <v>28893618000</v>
          </cell>
          <cell r="L75">
            <v>20</v>
          </cell>
          <cell r="M75">
            <v>35000000000</v>
          </cell>
        </row>
        <row r="76">
          <cell r="B76" t="str">
            <v>Pembangunan Bendung</v>
          </cell>
          <cell r="C76" t="str">
            <v>Jumlah bendung yang dibangun</v>
          </cell>
          <cell r="D76">
            <v>0</v>
          </cell>
          <cell r="E76">
            <v>0</v>
          </cell>
          <cell r="F76">
            <v>0</v>
          </cell>
          <cell r="G76">
            <v>0</v>
          </cell>
          <cell r="H76">
            <v>0</v>
          </cell>
          <cell r="I76">
            <v>0</v>
          </cell>
          <cell r="J76">
            <v>5</v>
          </cell>
          <cell r="K76">
            <v>5681000000</v>
          </cell>
          <cell r="L76">
            <v>5</v>
          </cell>
          <cell r="M76">
            <v>10000000000</v>
          </cell>
        </row>
        <row r="77">
          <cell r="B77" t="str">
            <v>DINAS PERTANIAN</v>
          </cell>
          <cell r="C77">
            <v>0</v>
          </cell>
          <cell r="D77">
            <v>0</v>
          </cell>
          <cell r="E77">
            <v>0</v>
          </cell>
          <cell r="F77">
            <v>0</v>
          </cell>
          <cell r="G77">
            <v>0</v>
          </cell>
          <cell r="H77">
            <v>0</v>
          </cell>
          <cell r="I77">
            <v>0</v>
          </cell>
          <cell r="J77">
            <v>0</v>
          </cell>
          <cell r="K77">
            <v>0</v>
          </cell>
          <cell r="L77">
            <v>0</v>
          </cell>
          <cell r="M77">
            <v>0</v>
          </cell>
        </row>
        <row r="78">
          <cell r="B78" t="str">
            <v>Program peningkatan produksi hasil peternakan</v>
          </cell>
          <cell r="C78" t="str">
            <v>Jumlah Populasi ternak Besar.Jumlah Populasi ternak Kecil.Jumlah Populasi Unggas</v>
          </cell>
          <cell r="D78" t="str">
            <v>- Jumlah populasi sapi = 14.010- Jumlah populasi kambing = 10.326- Jumlah populasi ayam = 382.503</v>
          </cell>
          <cell r="E78">
            <v>0</v>
          </cell>
          <cell r="F78" t="str">
            <v>- Jumlah populasi sapi = 15.021.000- Jumlah populasi kambing = 13.454.000- Jumlah populasi ayam = 1.446.811.000</v>
          </cell>
          <cell r="G78">
            <v>4714885000</v>
          </cell>
          <cell r="H78">
            <v>0</v>
          </cell>
          <cell r="I78">
            <v>0</v>
          </cell>
          <cell r="J78" t="str">
            <v>Ternak Besar = 17818 ekorTernak Kecil = 31.27 ekorUnggas = 462.767 ekor</v>
          </cell>
          <cell r="K78">
            <v>3363726000</v>
          </cell>
          <cell r="L78" t="str">
            <v>Ternak Besar = 20.302 ekor. Ternak Kecil = 33.027 ekor.Unggas = 472.023 ekor</v>
          </cell>
          <cell r="M78">
            <v>3825000000</v>
          </cell>
        </row>
        <row r="79">
          <cell r="B79" t="str">
            <v>Pembibitan Dan Perawatan Ternak</v>
          </cell>
          <cell r="C79" t="str">
            <v>Jumlah ternak sapi yandigemukkan (ekor)</v>
          </cell>
          <cell r="D79">
            <v>0</v>
          </cell>
          <cell r="E79">
            <v>0</v>
          </cell>
          <cell r="F79">
            <v>0</v>
          </cell>
          <cell r="G79">
            <v>0</v>
          </cell>
          <cell r="H79">
            <v>0</v>
          </cell>
          <cell r="I79">
            <v>0</v>
          </cell>
          <cell r="J79">
            <v>500</v>
          </cell>
          <cell r="K79">
            <v>3274000000</v>
          </cell>
          <cell r="L79">
            <v>500</v>
          </cell>
          <cell r="M79">
            <v>3720000000</v>
          </cell>
        </row>
        <row r="80">
          <cell r="B80" t="str">
            <v>Program Pengembangan Prasarana dan Sarana Pertanian</v>
          </cell>
          <cell r="C80" t="str">
            <v>Jumlah Alsintan yang diadakan. Panjang jaringan irigasi desa yangdibangun/direhab. PanjangJalan Usaha Tani/ Jalan Produksi yang dibentuk/ditingkatkan</v>
          </cell>
          <cell r="D80" t="str">
            <v>1,49</v>
          </cell>
          <cell r="E80">
            <v>0</v>
          </cell>
          <cell r="F80">
            <v>0</v>
          </cell>
          <cell r="G80">
            <v>0</v>
          </cell>
          <cell r="H80">
            <v>0</v>
          </cell>
          <cell r="I80">
            <v>0</v>
          </cell>
          <cell r="J80" t="str">
            <v>Alsintan=300Unit. Jides=10Km.Luas cetaksawah baru = 0 Ha</v>
          </cell>
          <cell r="K80">
            <v>19453303350</v>
          </cell>
          <cell r="L80" t="str">
            <v>Alsintan=652 Unit.Jides=16 Km.Luascetak sawah baru= 500 Ha</v>
          </cell>
          <cell r="M80">
            <v>28570000000</v>
          </cell>
        </row>
        <row r="81">
          <cell r="B81" t="str">
            <v>Kegiatan Pengembangan/Rehabilitasi  Sumber-Sumber Air</v>
          </cell>
          <cell r="C81" t="str">
            <v>Panjang jides yang dibangun/rehab (km)</v>
          </cell>
          <cell r="D81">
            <v>0</v>
          </cell>
          <cell r="E81">
            <v>0</v>
          </cell>
          <cell r="F81">
            <v>0</v>
          </cell>
          <cell r="G81">
            <v>0</v>
          </cell>
          <cell r="H81">
            <v>0</v>
          </cell>
          <cell r="I81">
            <v>0</v>
          </cell>
          <cell r="J81">
            <v>6</v>
          </cell>
          <cell r="K81">
            <v>9522189700</v>
          </cell>
          <cell r="L81">
            <v>6</v>
          </cell>
          <cell r="M81">
            <v>2000000000</v>
          </cell>
        </row>
        <row r="82">
          <cell r="B82" t="str">
            <v>Kegiatan Fasilitasi Dan Penyediaan Alat Dan Mesin Pertanaian</v>
          </cell>
          <cell r="C82" t="str">
            <v>Jumlah Pengadaan Alsintan (unit)</v>
          </cell>
          <cell r="D82">
            <v>0</v>
          </cell>
          <cell r="E82">
            <v>0</v>
          </cell>
          <cell r="F82">
            <v>0</v>
          </cell>
          <cell r="G82">
            <v>0</v>
          </cell>
          <cell r="H82">
            <v>0</v>
          </cell>
          <cell r="I82">
            <v>0</v>
          </cell>
          <cell r="J82">
            <v>200</v>
          </cell>
          <cell r="K82">
            <v>2863900000</v>
          </cell>
          <cell r="L82">
            <v>350</v>
          </cell>
          <cell r="M82">
            <v>10250000000</v>
          </cell>
        </row>
        <row r="83">
          <cell r="B83" t="str">
            <v>Kegiatan Pembangunan Dan Peningkatan Jalan Usaha Tani</v>
          </cell>
          <cell r="C83" t="str">
            <v>Panjang Jalan Usaha Tani yangdibangun/ditingkatkan</v>
          </cell>
          <cell r="D83">
            <v>0</v>
          </cell>
          <cell r="E83">
            <v>0</v>
          </cell>
          <cell r="F83">
            <v>0</v>
          </cell>
          <cell r="G83">
            <v>0</v>
          </cell>
          <cell r="H83">
            <v>0</v>
          </cell>
          <cell r="I83">
            <v>0</v>
          </cell>
          <cell r="J83">
            <v>25</v>
          </cell>
          <cell r="K83">
            <v>3803413150</v>
          </cell>
          <cell r="L83">
            <v>25</v>
          </cell>
          <cell r="M83">
            <v>3750000000</v>
          </cell>
        </row>
        <row r="84">
          <cell r="B84" t="str">
            <v>Kegiatan Pembangunan Dan Peningkatan Jalan Produksi</v>
          </cell>
          <cell r="C84" t="str">
            <v>Panjang jalan Produksi yangdibangun/ditingkatkan (km)</v>
          </cell>
          <cell r="D84">
            <v>0</v>
          </cell>
          <cell r="E84">
            <v>0</v>
          </cell>
          <cell r="F84">
            <v>0</v>
          </cell>
          <cell r="G84">
            <v>0</v>
          </cell>
          <cell r="H84">
            <v>0</v>
          </cell>
          <cell r="I84">
            <v>0</v>
          </cell>
          <cell r="J84">
            <v>12</v>
          </cell>
          <cell r="K84">
            <v>2189500000</v>
          </cell>
          <cell r="L84">
            <v>15</v>
          </cell>
          <cell r="M84">
            <v>2250000000</v>
          </cell>
        </row>
        <row r="85">
          <cell r="B85" t="str">
            <v>Program Peningkatan Produksi Tanaman Perkebunan</v>
          </cell>
          <cell r="C85" t="str">
            <v>Jumlah Produksi Lada (ton)Jumlah Produksi Kakao (ton)Jumlah Produksi Kelapa Sawit (ton)</v>
          </cell>
          <cell r="D85" t="str">
            <v>385412400245630</v>
          </cell>
          <cell r="E85">
            <v>0</v>
          </cell>
          <cell r="F85" t="str">
            <v>4.094.00013.597.000258.364.000</v>
          </cell>
          <cell r="G85">
            <v>518827500</v>
          </cell>
          <cell r="H85">
            <v>0</v>
          </cell>
          <cell r="I85">
            <v>0</v>
          </cell>
          <cell r="J85" t="str">
            <v>4.30116.147285.102</v>
          </cell>
          <cell r="K85">
            <v>5326616250</v>
          </cell>
          <cell r="L85" t="str">
            <v>4.33617.995304.621</v>
          </cell>
          <cell r="M85">
            <v>25089952200</v>
          </cell>
        </row>
        <row r="86">
          <cell r="B86" t="str">
            <v>Kegiatan Ekstensifikasi, Intensifikasi Dan PeremajaanTanaman Kakao</v>
          </cell>
          <cell r="C86" t="str">
            <v>Jumlah Luasan Tanaman Kakaoyang diidentifikasikan /direhabilitasi/diremajakan (Ha)</v>
          </cell>
          <cell r="D86">
            <v>0</v>
          </cell>
          <cell r="E86">
            <v>0</v>
          </cell>
          <cell r="F86">
            <v>0</v>
          </cell>
          <cell r="G86">
            <v>0</v>
          </cell>
          <cell r="H86">
            <v>0</v>
          </cell>
          <cell r="I86">
            <v>0</v>
          </cell>
          <cell r="J86">
            <v>2000</v>
          </cell>
          <cell r="K86">
            <v>4258101250</v>
          </cell>
          <cell r="L86">
            <v>20000</v>
          </cell>
          <cell r="M86">
            <v>22879952200</v>
          </cell>
        </row>
        <row r="87">
          <cell r="B87" t="str">
            <v>DINAS KELAUTAN DAN PERIKANAN</v>
          </cell>
          <cell r="C87">
            <v>0</v>
          </cell>
          <cell r="D87">
            <v>0</v>
          </cell>
          <cell r="E87">
            <v>0</v>
          </cell>
          <cell r="F87">
            <v>0</v>
          </cell>
          <cell r="G87">
            <v>0</v>
          </cell>
          <cell r="H87">
            <v>0</v>
          </cell>
          <cell r="I87">
            <v>0</v>
          </cell>
          <cell r="J87">
            <v>0</v>
          </cell>
          <cell r="K87">
            <v>0</v>
          </cell>
          <cell r="L87">
            <v>0</v>
          </cell>
          <cell r="M87">
            <v>0</v>
          </cell>
        </row>
        <row r="88">
          <cell r="B88" t="str">
            <v>Program Pengembangan Budidaya Perikanan</v>
          </cell>
          <cell r="C88" t="str">
            <v>Jumlah produksiPerikanan Budidaya (ton)</v>
          </cell>
          <cell r="D88">
            <v>42922</v>
          </cell>
          <cell r="E88">
            <v>0</v>
          </cell>
          <cell r="F88">
            <v>44210000</v>
          </cell>
          <cell r="G88">
            <v>1657296400</v>
          </cell>
          <cell r="H88">
            <v>0</v>
          </cell>
          <cell r="I88">
            <v>0</v>
          </cell>
          <cell r="J88">
            <v>45497</v>
          </cell>
          <cell r="K88">
            <v>6339004650</v>
          </cell>
          <cell r="L88">
            <v>45497</v>
          </cell>
          <cell r="M88">
            <v>0</v>
          </cell>
        </row>
        <row r="89">
          <cell r="B89" t="str">
            <v>Kegiatan Pembangunan Jalan Produksi Tambak</v>
          </cell>
          <cell r="C89" t="str">
            <v>Jumlah jalan produksi tambakyang dibangun (km)</v>
          </cell>
          <cell r="D89">
            <v>0</v>
          </cell>
          <cell r="E89">
            <v>0</v>
          </cell>
          <cell r="F89">
            <v>0</v>
          </cell>
          <cell r="G89">
            <v>0</v>
          </cell>
          <cell r="H89">
            <v>0</v>
          </cell>
          <cell r="I89">
            <v>0</v>
          </cell>
          <cell r="J89">
            <v>25</v>
          </cell>
          <cell r="K89">
            <v>2203740000</v>
          </cell>
          <cell r="L89">
            <v>0</v>
          </cell>
          <cell r="M89">
            <v>0</v>
          </cell>
        </row>
        <row r="90">
          <cell r="B90" t="str">
            <v xml:space="preserve">Kegiatan Pembangunan Jembatan Tambak Dan Plat Duiker </v>
          </cell>
          <cell r="C90" t="str">
            <v>Jumlah jembatan tambak yangdibangun (unit)</v>
          </cell>
          <cell r="D90">
            <v>0</v>
          </cell>
          <cell r="E90">
            <v>0</v>
          </cell>
          <cell r="F90">
            <v>0</v>
          </cell>
          <cell r="G90">
            <v>0</v>
          </cell>
          <cell r="H90">
            <v>0</v>
          </cell>
          <cell r="I90">
            <v>0</v>
          </cell>
          <cell r="J90">
            <v>5</v>
          </cell>
          <cell r="K90">
            <v>1763110000</v>
          </cell>
          <cell r="L90">
            <v>5</v>
          </cell>
          <cell r="M90">
            <v>0</v>
          </cell>
        </row>
        <row r="91">
          <cell r="B91" t="str">
            <v>Kegiatan Pembangunan/Rehabilitasi  Sarana PrasaranaBudidaya</v>
          </cell>
          <cell r="C91" t="str">
            <v>Jumlah Balai Benih Ikan yangdirehab/dibangun (unit/paket)</v>
          </cell>
          <cell r="D91">
            <v>0</v>
          </cell>
          <cell r="E91">
            <v>0</v>
          </cell>
          <cell r="F91">
            <v>0</v>
          </cell>
          <cell r="G91">
            <v>0</v>
          </cell>
          <cell r="H91">
            <v>0</v>
          </cell>
          <cell r="I91">
            <v>0</v>
          </cell>
          <cell r="J91">
            <v>1</v>
          </cell>
          <cell r="K91">
            <v>1705889650</v>
          </cell>
          <cell r="L91">
            <v>1</v>
          </cell>
          <cell r="M91">
            <v>0</v>
          </cell>
        </row>
        <row r="92">
          <cell r="B92" t="str">
            <v>Program pengembangan perikanan tangkap</v>
          </cell>
          <cell r="C92" t="str">
            <v>Jumlah produksi Perikanan Tangkap (ton)</v>
          </cell>
          <cell r="D92">
            <v>8659</v>
          </cell>
          <cell r="E92">
            <v>0</v>
          </cell>
          <cell r="F92">
            <v>8702300</v>
          </cell>
          <cell r="G92">
            <v>7416554300</v>
          </cell>
          <cell r="H92">
            <v>0</v>
          </cell>
          <cell r="I92">
            <v>0</v>
          </cell>
          <cell r="J92">
            <v>8745.59</v>
          </cell>
          <cell r="K92">
            <v>11289630650</v>
          </cell>
          <cell r="L92">
            <v>0</v>
          </cell>
          <cell r="M92">
            <v>0</v>
          </cell>
        </row>
        <row r="93">
          <cell r="B93" t="str">
            <v>Kegiatan Pembangunan Tempat Pelelangan Ikan</v>
          </cell>
          <cell r="C93" t="str">
            <v>Jumlah Tambatan,TPI,fasilitaspokok dan penunjang PPI yangdibangun,direhab (Unit)</v>
          </cell>
          <cell r="D93">
            <v>0</v>
          </cell>
          <cell r="E93">
            <v>0</v>
          </cell>
          <cell r="F93">
            <v>0</v>
          </cell>
          <cell r="G93">
            <v>0</v>
          </cell>
          <cell r="H93">
            <v>0</v>
          </cell>
          <cell r="I93">
            <v>0</v>
          </cell>
          <cell r="J93">
            <v>1</v>
          </cell>
          <cell r="K93">
            <v>5468253325</v>
          </cell>
          <cell r="L93">
            <v>1</v>
          </cell>
          <cell r="M93">
            <v>0</v>
          </cell>
        </row>
        <row r="94">
          <cell r="B94" t="str">
            <v>Kegiatan Pegembangan Sarana Prasarana Penangkapan Ikan</v>
          </cell>
          <cell r="C94" t="str">
            <v>Jumlah Bantuan MesinKetinting/Mesin tempel yang diadakan (Unit)</v>
          </cell>
          <cell r="D94">
            <v>0</v>
          </cell>
          <cell r="E94">
            <v>0</v>
          </cell>
          <cell r="F94">
            <v>0</v>
          </cell>
          <cell r="G94">
            <v>0</v>
          </cell>
          <cell r="H94">
            <v>0</v>
          </cell>
          <cell r="I94">
            <v>0</v>
          </cell>
          <cell r="J94">
            <v>40</v>
          </cell>
          <cell r="K94">
            <v>1662219000</v>
          </cell>
          <cell r="L94">
            <v>40</v>
          </cell>
          <cell r="M94">
            <v>0</v>
          </cell>
        </row>
        <row r="95">
          <cell r="B95" t="str">
            <v>Kegiatan Pembangunan/Penerapan Teknologi PerikananTangkap</v>
          </cell>
          <cell r="C95" t="str">
            <v>Jumlah apartemen ikan yangdiadakan (Unit)</v>
          </cell>
          <cell r="D95">
            <v>0</v>
          </cell>
          <cell r="E95">
            <v>0</v>
          </cell>
          <cell r="F95">
            <v>0</v>
          </cell>
          <cell r="G95">
            <v>0</v>
          </cell>
          <cell r="H95">
            <v>0</v>
          </cell>
          <cell r="I95">
            <v>0</v>
          </cell>
          <cell r="J95">
            <v>2</v>
          </cell>
          <cell r="K95">
            <v>1769000000</v>
          </cell>
          <cell r="L95">
            <v>2</v>
          </cell>
          <cell r="M95">
            <v>0</v>
          </cell>
        </row>
        <row r="96">
          <cell r="B96" t="str">
            <v>Program Optimalisasi pengelolaan dan pemasaran produksi perikanan</v>
          </cell>
          <cell r="C96" t="str">
            <v>Jumlah produksiPengolahanikan  (ton)</v>
          </cell>
          <cell r="D96">
            <v>302.39999999999998</v>
          </cell>
          <cell r="E96">
            <v>0</v>
          </cell>
          <cell r="F96">
            <v>303750</v>
          </cell>
          <cell r="G96">
            <v>1482852500</v>
          </cell>
          <cell r="H96">
            <v>0</v>
          </cell>
          <cell r="I96">
            <v>0</v>
          </cell>
          <cell r="J96">
            <v>305.27</v>
          </cell>
          <cell r="K96">
            <v>1919115000</v>
          </cell>
          <cell r="L96">
            <v>305.27</v>
          </cell>
          <cell r="M96">
            <v>0</v>
          </cell>
        </row>
        <row r="97">
          <cell r="B97" t="str">
            <v>Kegiatan Optimalisasi Pengelolaan Dan Pemasaran HasilPerikanan</v>
          </cell>
          <cell r="C97" t="str">
            <v>Jumlah Sarana prasarana pokokdan Pendukung Industri perikanan yang dibangun/direhab/diadakan (Unit)</v>
          </cell>
          <cell r="D97">
            <v>0</v>
          </cell>
          <cell r="E97">
            <v>0</v>
          </cell>
          <cell r="F97">
            <v>0</v>
          </cell>
          <cell r="G97">
            <v>0</v>
          </cell>
          <cell r="H97">
            <v>0</v>
          </cell>
          <cell r="I97">
            <v>0</v>
          </cell>
          <cell r="J97">
            <v>20</v>
          </cell>
          <cell r="K97">
            <v>1426630000</v>
          </cell>
          <cell r="L97">
            <v>20</v>
          </cell>
          <cell r="M97">
            <v>0</v>
          </cell>
        </row>
        <row r="98">
          <cell r="B98" t="str">
            <v>DPMPTSP</v>
          </cell>
          <cell r="C98">
            <v>0</v>
          </cell>
          <cell r="D98">
            <v>0</v>
          </cell>
          <cell r="E98">
            <v>0</v>
          </cell>
          <cell r="F98">
            <v>0</v>
          </cell>
          <cell r="G98">
            <v>0</v>
          </cell>
          <cell r="H98">
            <v>0</v>
          </cell>
          <cell r="I98">
            <v>0</v>
          </cell>
          <cell r="J98">
            <v>0</v>
          </cell>
          <cell r="K98">
            <v>0</v>
          </cell>
          <cell r="L98">
            <v>0</v>
          </cell>
          <cell r="M98">
            <v>0</v>
          </cell>
        </row>
        <row r="99">
          <cell r="B99" t="str">
            <v>Program Peningkatan Promosi dan Kerjasama Investasi</v>
          </cell>
          <cell r="C99" t="str">
            <v>- persentase jumlah promosi yang dilaksanakan- Nilai investasi PMA $ dan PMDN Rp.</v>
          </cell>
          <cell r="D99" t="str">
            <v>0</v>
          </cell>
          <cell r="E99">
            <v>0</v>
          </cell>
          <cell r="F99" t="str">
            <v>0</v>
          </cell>
          <cell r="G99">
            <v>334386400</v>
          </cell>
          <cell r="H99">
            <v>0</v>
          </cell>
          <cell r="I99">
            <v>0</v>
          </cell>
          <cell r="J99">
            <v>0</v>
          </cell>
          <cell r="K99">
            <v>543029000</v>
          </cell>
          <cell r="L99">
            <v>0</v>
          </cell>
          <cell r="M99">
            <v>557902300</v>
          </cell>
        </row>
        <row r="100">
          <cell r="B100" t="str">
            <v>Kegiatan Penyelenggaraan Pameran Investasi</v>
          </cell>
          <cell r="C100" t="str">
            <v>Jumlah keikutsertaan pameraninvestasi tingkat propinsiregional dan nasional</v>
          </cell>
          <cell r="D100">
            <v>0</v>
          </cell>
          <cell r="E100">
            <v>0</v>
          </cell>
          <cell r="F100">
            <v>0</v>
          </cell>
          <cell r="G100">
            <v>0</v>
          </cell>
          <cell r="H100">
            <v>0</v>
          </cell>
          <cell r="I100">
            <v>0</v>
          </cell>
          <cell r="J100">
            <v>0</v>
          </cell>
          <cell r="K100">
            <v>331030000</v>
          </cell>
          <cell r="L100">
            <v>0</v>
          </cell>
          <cell r="M100">
            <v>0</v>
          </cell>
        </row>
        <row r="101">
          <cell r="B101" t="str">
            <v>Program Peningkatan Iklim Investasi dan Realisasi Investasi</v>
          </cell>
          <cell r="C101" t="str">
            <v>Jumlah minat dan rencana investasi (investor)</v>
          </cell>
          <cell r="D101">
            <v>25</v>
          </cell>
          <cell r="E101">
            <v>0</v>
          </cell>
          <cell r="F101">
            <v>30</v>
          </cell>
          <cell r="G101">
            <v>91747600</v>
          </cell>
          <cell r="H101">
            <v>0</v>
          </cell>
          <cell r="I101">
            <v>0</v>
          </cell>
          <cell r="J101">
            <v>0</v>
          </cell>
          <cell r="K101">
            <v>237077000</v>
          </cell>
          <cell r="L101">
            <v>0</v>
          </cell>
          <cell r="M101">
            <v>519097000</v>
          </cell>
        </row>
        <row r="102">
          <cell r="B102" t="str">
            <v>Memfasilitasi Dan Koordinasi Kerjasama Di Bidang Investasi</v>
          </cell>
          <cell r="C102" t="str">
            <v>Jumlah UMKM perusahaan yangdifasilitasi</v>
          </cell>
          <cell r="D102">
            <v>0</v>
          </cell>
          <cell r="E102">
            <v>0</v>
          </cell>
          <cell r="F102">
            <v>0</v>
          </cell>
          <cell r="G102">
            <v>0</v>
          </cell>
          <cell r="H102">
            <v>0</v>
          </cell>
          <cell r="I102">
            <v>0</v>
          </cell>
          <cell r="J102">
            <v>0</v>
          </cell>
          <cell r="K102">
            <v>73879000</v>
          </cell>
          <cell r="L102">
            <v>0</v>
          </cell>
          <cell r="M102">
            <v>0</v>
          </cell>
        </row>
        <row r="103">
          <cell r="B103" t="str">
            <v>Penyusunan Cetak Biru (Master Plan) Pengembangan Penanaman Modal</v>
          </cell>
          <cell r="C103" t="str">
            <v>Database bidang penanamanmodal</v>
          </cell>
          <cell r="D103">
            <v>0</v>
          </cell>
          <cell r="E103">
            <v>0</v>
          </cell>
          <cell r="F103">
            <v>0</v>
          </cell>
          <cell r="G103">
            <v>0</v>
          </cell>
          <cell r="H103">
            <v>0</v>
          </cell>
          <cell r="I103">
            <v>0</v>
          </cell>
          <cell r="J103">
            <v>0</v>
          </cell>
          <cell r="K103">
            <v>84596000</v>
          </cell>
          <cell r="L103">
            <v>0</v>
          </cell>
          <cell r="M103">
            <v>0</v>
          </cell>
        </row>
        <row r="104">
          <cell r="B104" t="str">
            <v>Program Pengawasan dan Pengendalian PM dan PTSP</v>
          </cell>
          <cell r="C104" t="str">
            <v>persentase PMA dan PMDN yang dibina</v>
          </cell>
          <cell r="D104" t="str">
            <v>0</v>
          </cell>
          <cell r="E104">
            <v>0</v>
          </cell>
          <cell r="F104" t="str">
            <v>0</v>
          </cell>
          <cell r="G104">
            <v>0</v>
          </cell>
          <cell r="H104">
            <v>0</v>
          </cell>
          <cell r="I104">
            <v>0</v>
          </cell>
          <cell r="J104">
            <v>0</v>
          </cell>
          <cell r="K104">
            <v>0</v>
          </cell>
          <cell r="L104">
            <v>0</v>
          </cell>
          <cell r="M104">
            <v>0</v>
          </cell>
        </row>
      </sheetData>
      <sheetData sheetId="9">
        <row r="3">
          <cell r="B3" t="str">
            <v>Program Pendidikan Anak Usia Dini</v>
          </cell>
          <cell r="C3" t="str">
            <v>APK PAUD formal dan Non Formal</v>
          </cell>
          <cell r="D3">
            <v>0.39</v>
          </cell>
          <cell r="E3">
            <v>3485152500</v>
          </cell>
          <cell r="F3">
            <v>0.44</v>
          </cell>
          <cell r="G3">
            <v>22097497500</v>
          </cell>
          <cell r="H3">
            <v>0.49</v>
          </cell>
          <cell r="I3">
            <v>14843297500</v>
          </cell>
          <cell r="J3">
            <v>0.54</v>
          </cell>
          <cell r="K3">
            <v>19009952500</v>
          </cell>
          <cell r="L3">
            <v>0.59</v>
          </cell>
          <cell r="M3">
            <v>18809952500</v>
          </cell>
          <cell r="N3">
            <v>0.64</v>
          </cell>
          <cell r="O3">
            <v>14118642500</v>
          </cell>
        </row>
        <row r="4">
          <cell r="B4" t="str">
            <v>Program Wajib Belajar Pendidikan Dasar Sembilan Tahun</v>
          </cell>
          <cell r="C4" t="str">
            <v>PeningkatanAK,AM,APK,APM,APS,PenurunanAPtS</v>
          </cell>
          <cell r="D4" t="str">
            <v>- AK SD 99,24, AK SMP 98,58,-AM SD 89,81, AM SMP92,90'- APK SD 107,8, APK SMP 102,03- APM SD 99,02, APM SMP 80,80- APS 7-12 tahun 95,08- APS 13-15 tahun 96,56- APtS SD 0,07, APtS SMP 0,47</v>
          </cell>
          <cell r="E4">
            <v>92125222831</v>
          </cell>
          <cell r="F4" t="str">
            <v>- AK SD 99,34, AK SMP98,70, - AM SD 89,96, AM SMP 93,16'- APK SD 108,3, APK SMP 103,02- APM SD 99,03, APM SMP 80,96 - APS 7-12 tahun 95,76- APS 13-15 tahun 96,41- APtS SD 0,25, APtS SMP 0,44</v>
          </cell>
          <cell r="G4">
            <v>55852756420</v>
          </cell>
          <cell r="H4" t="str">
            <v>- AK SD 99,44, AK SMP98,87, AM SD 90,22, AM SMP 93,54- APK SD 108,6, APK SMP 104,03- APM SD 99,10, APM SMP 81,34- APS 7-12 tahun 95,22- APS 13-15 tahun 96,44- APtS SD 0,23 APtS SMP 0,39</v>
          </cell>
          <cell r="I4">
            <v>84451496662</v>
          </cell>
          <cell r="J4" t="str">
            <v>- AK SD 99,54, AK SMP99,05, AM SD 90,06, AMSMP 95,68- APK SD 108,9, APK SMP 105,04- APM SD 99,20, APM SMP 81,51- APS 7-12 tahun 95,67- APS 13-15 tahun 96,46- APtS SD 0,21- APtS SMP 0,35</v>
          </cell>
          <cell r="K4">
            <v>88145130928</v>
          </cell>
          <cell r="L4" t="str">
            <v>- AK SD 99,62, AK SMP 99,13, - AM SD 90,08, AM SMP 96,49- APK SD 109,2, APK SMP 106,06- APM SD 99,25, APM SMP 81,58- APS 7-12 tahun 96,13- APS 13-15 tahun 96,50- APtS SD 0,19, APtSSMP 0,32</v>
          </cell>
          <cell r="M4">
            <v>88137598620</v>
          </cell>
          <cell r="N4" t="str">
            <v>- AK SD 99,70, AK SMP99,46, - AM SD 91,09, AM SMP 96,75- APK SD 109,7, APK SMP 107,50- APM SD 99,30, APM SMP 81,90- APS 7-12 tahun 96,05- APS 13-15 tahun 97,22- APtS SD 0,17- APtS SMP 0,26</v>
          </cell>
          <cell r="O4">
            <v>79316069082</v>
          </cell>
        </row>
        <row r="5">
          <cell r="B5" t="str">
            <v>Program Pendidikan Non Formal</v>
          </cell>
          <cell r="C5" t="str">
            <v>ANGKA MELEK HURUF</v>
          </cell>
          <cell r="D5">
            <v>97.15</v>
          </cell>
          <cell r="E5">
            <v>105080000</v>
          </cell>
          <cell r="F5">
            <v>97.24</v>
          </cell>
          <cell r="G5">
            <v>317025000</v>
          </cell>
          <cell r="H5">
            <v>97.33</v>
          </cell>
          <cell r="I5">
            <v>309825000</v>
          </cell>
          <cell r="J5">
            <v>97.42</v>
          </cell>
          <cell r="K5">
            <v>305775000</v>
          </cell>
          <cell r="L5">
            <v>97.52</v>
          </cell>
          <cell r="M5">
            <v>300825000</v>
          </cell>
          <cell r="N5">
            <v>97.55</v>
          </cell>
          <cell r="O5">
            <v>296250000</v>
          </cell>
        </row>
        <row r="6">
          <cell r="B6" t="str">
            <v>Program Peningkatan Mutu Pendidik dan Tenaga Kependidikan</v>
          </cell>
          <cell r="C6" t="str">
            <v>Persentase Peningkatan mutu guru</v>
          </cell>
          <cell r="D6" t="str">
            <v>- Guru bersertifikat 55%,- Guru berkualifikasi S1 81%,- Rasio guru:murid SD 32, Rasio guru:murid SMP 36</v>
          </cell>
          <cell r="E6">
            <v>942202000</v>
          </cell>
          <cell r="F6" t="str">
            <v>- Guru bersertifikat 62%,- Guru berkualifikasi S1 86%,- Rasio guru:murid SD 32, Rasio guru:murid SMP 36</v>
          </cell>
          <cell r="G6">
            <v>1713803000</v>
          </cell>
          <cell r="H6" t="str">
            <v>- Guru bersertifikat 73%,- Guru berkualifikasi S1 89%,- Rasio guru:murid SD 32, Rasio guru:murid SMP 36</v>
          </cell>
          <cell r="I6">
            <v>1732834100</v>
          </cell>
          <cell r="J6" t="str">
            <v>- Guru bersertifikat 87%,- Guru berkualifikasi S1 92%,- Rasio guru:murid SD 32, Rasio guru:murid SMP 36</v>
          </cell>
          <cell r="K6">
            <v>2262568310</v>
          </cell>
          <cell r="L6" t="str">
            <v>- Guru bersertifikat 96%,- Guru berkualifikasi S1 95%,- Rasio guru:murid SD 32, Rasio guru:murid SMP 36</v>
          </cell>
          <cell r="M6">
            <v>2285595941</v>
          </cell>
          <cell r="N6" t="str">
            <v>- Guru bersertifikat 98%,- Guru berkualifikasi S1 100%,- Rasio guru:murid SD 32, Rasio guru:murid SMP 36</v>
          </cell>
          <cell r="O6">
            <v>2310926334</v>
          </cell>
        </row>
        <row r="7">
          <cell r="B7" t="str">
            <v>Program Manajemen Pelayanan Pendidikan</v>
          </cell>
          <cell r="C7" t="str">
            <v>Persentase angkapartisipasi pendidikantinggi</v>
          </cell>
          <cell r="D7">
            <v>0</v>
          </cell>
          <cell r="E7">
            <v>6132650000</v>
          </cell>
          <cell r="F7">
            <v>0.2</v>
          </cell>
          <cell r="G7">
            <v>21134250000</v>
          </cell>
          <cell r="H7">
            <v>0.2</v>
          </cell>
          <cell r="I7">
            <v>23452250000</v>
          </cell>
          <cell r="J7">
            <v>0.2</v>
          </cell>
          <cell r="K7">
            <v>25497050000</v>
          </cell>
          <cell r="L7">
            <v>0.2</v>
          </cell>
          <cell r="M7">
            <v>27979050000</v>
          </cell>
          <cell r="N7">
            <v>0.2</v>
          </cell>
          <cell r="O7">
            <v>28777050000</v>
          </cell>
        </row>
        <row r="8">
          <cell r="B8" t="str">
            <v>DINAS KESEHATAN</v>
          </cell>
          <cell r="C8">
            <v>0</v>
          </cell>
          <cell r="D8">
            <v>0</v>
          </cell>
          <cell r="E8">
            <v>0</v>
          </cell>
          <cell r="F8">
            <v>0</v>
          </cell>
          <cell r="G8">
            <v>0</v>
          </cell>
          <cell r="H8">
            <v>0</v>
          </cell>
          <cell r="I8">
            <v>0</v>
          </cell>
          <cell r="J8">
            <v>0</v>
          </cell>
          <cell r="K8">
            <v>0</v>
          </cell>
          <cell r="L8">
            <v>0</v>
          </cell>
          <cell r="M8">
            <v>0</v>
          </cell>
          <cell r="N8">
            <v>0</v>
          </cell>
          <cell r="O8">
            <v>0</v>
          </cell>
        </row>
        <row r="9">
          <cell r="B9" t="str">
            <v>Program Standarisasi Pelayanan Kesehatan</v>
          </cell>
          <cell r="C9" t="str">
            <v>Peningkatan Pelayanan Standarisasi Kesehatan</v>
          </cell>
          <cell r="D9" t="str">
            <v>15 PKM</v>
          </cell>
          <cell r="E9">
            <v>13826636100</v>
          </cell>
          <cell r="F9" t="str">
            <v>17 PKM</v>
          </cell>
          <cell r="G9">
            <v>5964590750</v>
          </cell>
          <cell r="H9" t="str">
            <v>17 PKM</v>
          </cell>
          <cell r="I9">
            <v>6031791325</v>
          </cell>
          <cell r="J9" t="str">
            <v>17 PKM</v>
          </cell>
          <cell r="K9">
            <v>5851070457.5</v>
          </cell>
          <cell r="L9" t="str">
            <v>17 PKM</v>
          </cell>
          <cell r="M9">
            <v>5670677503.25</v>
          </cell>
          <cell r="N9" t="str">
            <v>17 PKM</v>
          </cell>
          <cell r="O9">
            <v>5686745253.5799999</v>
          </cell>
        </row>
        <row r="10">
          <cell r="B10" t="str">
            <v>Program pengadaan, peningkatan dan perbaikan sarana dan prasarana puskesmas/ puskemas pembantu dan jaringannya</v>
          </cell>
          <cell r="C10" t="str">
            <v>Peningkatan dan Perbaikan Sarana danPrasarana Puskesmas/Puskesmas Pembantu dan Jaringannya</v>
          </cell>
          <cell r="D10">
            <v>0.65</v>
          </cell>
          <cell r="E10">
            <v>23200393712</v>
          </cell>
          <cell r="F10" t="str">
            <v>17 PKM</v>
          </cell>
          <cell r="G10">
            <v>4800000000</v>
          </cell>
          <cell r="H10" t="str">
            <v>17 PKM</v>
          </cell>
          <cell r="I10">
            <v>7880000000</v>
          </cell>
          <cell r="J10" t="str">
            <v>17 PKM</v>
          </cell>
          <cell r="K10">
            <v>18005955000</v>
          </cell>
          <cell r="L10" t="str">
            <v>17 PKM</v>
          </cell>
          <cell r="M10">
            <v>17310000000</v>
          </cell>
          <cell r="N10" t="str">
            <v>17 PKM</v>
          </cell>
          <cell r="O10">
            <v>17310000000</v>
          </cell>
        </row>
        <row r="11">
          <cell r="B11" t="str">
            <v>Program kemitraan peningkatan pelayanan kesehatan</v>
          </cell>
          <cell r="C11" t="str">
            <v>Peningkatan Pelayanan kesehatan</v>
          </cell>
          <cell r="D11" t="str">
            <v>40.865 JIWA</v>
          </cell>
          <cell r="E11">
            <v>19007835500</v>
          </cell>
          <cell r="F11" t="str">
            <v>68736 JIWA</v>
          </cell>
          <cell r="G11">
            <v>19475136000</v>
          </cell>
          <cell r="H11" t="str">
            <v>68736 JIWA</v>
          </cell>
          <cell r="I11">
            <v>19475136000</v>
          </cell>
          <cell r="J11" t="str">
            <v>68736 JIWA</v>
          </cell>
          <cell r="K11">
            <v>19475136000</v>
          </cell>
          <cell r="L11" t="str">
            <v>68736 JIWA</v>
          </cell>
          <cell r="M11">
            <v>19475136000</v>
          </cell>
          <cell r="N11" t="str">
            <v>68736 JIWA</v>
          </cell>
          <cell r="O11" t="str">
            <v>19.475.136.000,00</v>
          </cell>
        </row>
        <row r="12">
          <cell r="B12" t="str">
            <v>Program Pengadaan, Peningkatan Sarana Dan Prasarana Rumah Sakit/ Rumah Sakit Jiwa/Rumah Sakit Paru-Paru/  Rumah Sakit Mata</v>
          </cell>
          <cell r="C12" t="str">
            <v>Peningkatan Sarana dan PrasaranaRumah Sakit</v>
          </cell>
          <cell r="D12">
            <v>0</v>
          </cell>
          <cell r="E12">
            <v>0</v>
          </cell>
          <cell r="F12">
            <v>0</v>
          </cell>
          <cell r="G12">
            <v>1430000000</v>
          </cell>
          <cell r="H12">
            <v>0</v>
          </cell>
          <cell r="I12">
            <v>16000000000</v>
          </cell>
          <cell r="J12">
            <v>0</v>
          </cell>
          <cell r="K12">
            <v>12680000000</v>
          </cell>
          <cell r="L12">
            <v>0</v>
          </cell>
          <cell r="M12">
            <v>18000000000</v>
          </cell>
          <cell r="N12">
            <v>0</v>
          </cell>
          <cell r="O12">
            <v>10550000000</v>
          </cell>
        </row>
        <row r="13">
          <cell r="B13" t="str">
            <v>DINAS PU</v>
          </cell>
          <cell r="C13">
            <v>0</v>
          </cell>
          <cell r="D13">
            <v>0</v>
          </cell>
          <cell r="E13">
            <v>0</v>
          </cell>
          <cell r="F13">
            <v>0</v>
          </cell>
          <cell r="G13">
            <v>0</v>
          </cell>
          <cell r="H13">
            <v>0</v>
          </cell>
          <cell r="I13">
            <v>0</v>
          </cell>
          <cell r="J13">
            <v>0</v>
          </cell>
          <cell r="K13">
            <v>0</v>
          </cell>
          <cell r="L13">
            <v>0</v>
          </cell>
          <cell r="M13">
            <v>0</v>
          </cell>
          <cell r="N13">
            <v>0</v>
          </cell>
          <cell r="O13">
            <v>0</v>
          </cell>
        </row>
        <row r="14">
          <cell r="B14" t="str">
            <v>Program pembangunan jalan dan jembatan</v>
          </cell>
          <cell r="C14" t="str">
            <v>Persentase Jalan kondisi baik</v>
          </cell>
          <cell r="D14">
            <v>0.95</v>
          </cell>
          <cell r="E14">
            <v>184765789200</v>
          </cell>
          <cell r="F14">
            <v>0.95</v>
          </cell>
          <cell r="G14">
            <v>152541500000</v>
          </cell>
          <cell r="H14">
            <v>0.95</v>
          </cell>
          <cell r="I14">
            <v>176041500000</v>
          </cell>
          <cell r="J14">
            <v>0.95</v>
          </cell>
          <cell r="K14">
            <v>193041500000</v>
          </cell>
          <cell r="L14">
            <v>0.95</v>
          </cell>
          <cell r="M14">
            <v>204041500000</v>
          </cell>
          <cell r="N14">
            <v>0.95</v>
          </cell>
          <cell r="O14">
            <v>415041500000</v>
          </cell>
        </row>
        <row r="15">
          <cell r="B15" t="str">
            <v>Program Pengembangan dan Pengelolaan Jaringan Irigasi, Rawa dan Jaringan Pengairan lainnya</v>
          </cell>
          <cell r="C15" t="str">
            <v>Rasio Jaringan irigasi</v>
          </cell>
          <cell r="D15">
            <v>2.06</v>
          </cell>
          <cell r="E15">
            <v>28582733200</v>
          </cell>
          <cell r="F15">
            <v>2.95</v>
          </cell>
          <cell r="G15">
            <v>39979540000</v>
          </cell>
          <cell r="H15">
            <v>2.95</v>
          </cell>
          <cell r="I15">
            <v>45304540000</v>
          </cell>
          <cell r="J15">
            <v>2.95</v>
          </cell>
          <cell r="K15">
            <v>46893430000</v>
          </cell>
          <cell r="L15">
            <v>3.39</v>
          </cell>
          <cell r="M15">
            <v>50943430000</v>
          </cell>
          <cell r="N15">
            <v>3.39</v>
          </cell>
          <cell r="O15">
            <v>56693430000</v>
          </cell>
        </row>
        <row r="16">
          <cell r="B16" t="str">
            <v>DINAS PERTANIAN</v>
          </cell>
          <cell r="C16">
            <v>0</v>
          </cell>
          <cell r="D16">
            <v>0</v>
          </cell>
          <cell r="E16">
            <v>0</v>
          </cell>
          <cell r="F16">
            <v>0</v>
          </cell>
          <cell r="G16">
            <v>0</v>
          </cell>
          <cell r="H16">
            <v>0</v>
          </cell>
          <cell r="I16">
            <v>0</v>
          </cell>
          <cell r="J16">
            <v>0</v>
          </cell>
          <cell r="K16">
            <v>0</v>
          </cell>
          <cell r="L16">
            <v>0</v>
          </cell>
          <cell r="M16">
            <v>0</v>
          </cell>
          <cell r="N16">
            <v>0</v>
          </cell>
          <cell r="O16">
            <v>0</v>
          </cell>
        </row>
        <row r="17">
          <cell r="B17" t="str">
            <v>Program peningkatan produksi hasil peternakan</v>
          </cell>
          <cell r="C17" t="str">
            <v>Jumlah Populasi Ternak</v>
          </cell>
          <cell r="D17" t="str">
            <v>Ternak Besar =15.339 ekor, Ternak Kecil = 28.024 ekor, unggas = 444.798 ekor</v>
          </cell>
          <cell r="E17">
            <v>203470000</v>
          </cell>
          <cell r="F17" t="str">
            <v>Ternak Besar =15.829 ekor, Ternak Kecil = 29.591 ekor, unggas = 453.693 ekor</v>
          </cell>
          <cell r="G17">
            <v>4714885000</v>
          </cell>
          <cell r="H17" t="str">
            <v>Ternak Besar =17.818ekor, Ternak Kecil = 31.257 ekor, unggas = 462.767 ekor</v>
          </cell>
          <cell r="I17">
            <v>3845000000</v>
          </cell>
          <cell r="J17" t="str">
            <v>Ternak Besar = 20.302 ekor, Ternak Kecil = 33.027 ekor, unggas = 472.023 ekor</v>
          </cell>
          <cell r="K17">
            <v>3851000000</v>
          </cell>
          <cell r="L17" t="str">
            <v>Ternak Besar =22.780 ekor, Ternak Kecil = 34.910 ekor, unggas = 481.463 ekor</v>
          </cell>
          <cell r="M17">
            <v>4857000000</v>
          </cell>
          <cell r="N17" t="str">
            <v>Ternak Besar = 25.252 ekor, Ternak Kecil = 36.913 ekor, unggas = 491.092 ekor</v>
          </cell>
          <cell r="O17">
            <v>4813000000</v>
          </cell>
        </row>
        <row r="18">
          <cell r="B18" t="str">
            <v>Program Pengembangan Prasarana dan Sarana Pertanian</v>
          </cell>
          <cell r="C18" t="str">
            <v>Jumlah alsintan yangdiadakan (unit), panjang jides yangterbangun (km), luascetak sawah baru (ha)</v>
          </cell>
          <cell r="D18" t="str">
            <v>0</v>
          </cell>
          <cell r="E18">
            <v>0</v>
          </cell>
          <cell r="F18" t="str">
            <v>alsintan = 100 unit, jides =4 km, luas cetak sawah baru = 0 ha</v>
          </cell>
          <cell r="G18">
            <v>9623256500</v>
          </cell>
          <cell r="H18" t="str">
            <v>alsintan = 200 unit, jides =6 km, luas cetak sawah baru = 0 ha</v>
          </cell>
          <cell r="I18">
            <v>15980000000</v>
          </cell>
          <cell r="J18" t="str">
            <v>alsintan = 352 unit, jides =6 km, luas cetak sawah baru = 500 ha</v>
          </cell>
          <cell r="K18">
            <v>28570000000</v>
          </cell>
          <cell r="L18" t="str">
            <v>alsintan = 352 unit, jides =6 km, luas cetak sawah baru = 500 ha</v>
          </cell>
          <cell r="M18">
            <v>31460233250</v>
          </cell>
          <cell r="N18" t="str">
            <v>alsintan = 0 unit, jides =6 km, luas cetak sawah baru = 0 ha</v>
          </cell>
          <cell r="O18">
            <v>7009000000</v>
          </cell>
        </row>
        <row r="19">
          <cell r="B19" t="str">
            <v>Program Peningkatan Produksi Tanaman Perkebunan</v>
          </cell>
          <cell r="C19" t="str">
            <v>Jumlah produksi Perkebunan</v>
          </cell>
          <cell r="D19">
            <v>0</v>
          </cell>
          <cell r="E19">
            <v>0</v>
          </cell>
          <cell r="F19" t="str">
            <v>Kakao = 13.597 ton, Lada = 4.094 ton, Kelapa sawit = 258.364 ton</v>
          </cell>
          <cell r="G19">
            <v>11368350000</v>
          </cell>
          <cell r="H19" t="str">
            <v>Kakao = 16.147 ton, Lada = 4.301 ton, Kelapa sawit = 285.102 ton</v>
          </cell>
          <cell r="I19">
            <v>20488585500</v>
          </cell>
          <cell r="J19" t="str">
            <v>Kakao = 17.996 ton, Lada= 4.336 ton, Kelapa sawit =304.621 ton</v>
          </cell>
          <cell r="K19">
            <v>24189952200</v>
          </cell>
          <cell r="L19" t="str">
            <v>Kakao = 19.996 ton, Lada= 4.449 ton, Kelapa sawit =328.318 ton</v>
          </cell>
          <cell r="M19">
            <v>26995000000</v>
          </cell>
          <cell r="N19" t="str">
            <v>Kakao = 22.496 ton, Lada= 5.548 ton, Kelapa sawit =346.558 ton</v>
          </cell>
          <cell r="O19">
            <v>3860000000</v>
          </cell>
          <cell r="P19">
            <v>0</v>
          </cell>
        </row>
        <row r="20">
          <cell r="B20" t="str">
            <v>DINAS KELAUTAN DAN PERIKANAN</v>
          </cell>
          <cell r="C20">
            <v>0</v>
          </cell>
          <cell r="D20">
            <v>0</v>
          </cell>
          <cell r="E20">
            <v>0</v>
          </cell>
          <cell r="F20">
            <v>0</v>
          </cell>
          <cell r="G20">
            <v>0</v>
          </cell>
          <cell r="H20">
            <v>0</v>
          </cell>
          <cell r="I20">
            <v>0</v>
          </cell>
          <cell r="J20">
            <v>0</v>
          </cell>
          <cell r="K20">
            <v>0</v>
          </cell>
          <cell r="L20">
            <v>0</v>
          </cell>
          <cell r="M20">
            <v>0</v>
          </cell>
          <cell r="N20">
            <v>0</v>
          </cell>
          <cell r="O20">
            <v>0</v>
          </cell>
        </row>
        <row r="21">
          <cell r="B21" t="str">
            <v>Program Pengembangan Budidaya Perikanan</v>
          </cell>
          <cell r="C21" t="str">
            <v>Jumlah produksiPerikanan Budidaya (ton)</v>
          </cell>
          <cell r="D21">
            <v>44210</v>
          </cell>
          <cell r="E21">
            <v>606927500</v>
          </cell>
          <cell r="F21">
            <v>45497</v>
          </cell>
          <cell r="G21">
            <v>8010023625</v>
          </cell>
          <cell r="H21">
            <v>46785</v>
          </cell>
          <cell r="I21">
            <v>5502899806.25</v>
          </cell>
          <cell r="J21">
            <v>48073</v>
          </cell>
          <cell r="K21">
            <v>5791788546.5600004</v>
          </cell>
          <cell r="L21">
            <v>49360</v>
          </cell>
          <cell r="M21">
            <v>3998077973.8899999</v>
          </cell>
          <cell r="N21">
            <v>50648</v>
          </cell>
          <cell r="O21">
            <v>459656872.58999997</v>
          </cell>
        </row>
        <row r="22">
          <cell r="B22" t="str">
            <v>Program pengembangan perikanan tangkap</v>
          </cell>
          <cell r="C22" t="str">
            <v>Jumlah produksi Perikanan Tangkap (ton)</v>
          </cell>
          <cell r="D22">
            <v>8702.2999999999993</v>
          </cell>
          <cell r="E22">
            <v>8900829300</v>
          </cell>
          <cell r="F22">
            <v>8745.59</v>
          </cell>
          <cell r="G22">
            <v>11850000000</v>
          </cell>
          <cell r="H22">
            <v>8788.89</v>
          </cell>
          <cell r="I22">
            <v>10060000000</v>
          </cell>
          <cell r="J22">
            <v>8832.18</v>
          </cell>
          <cell r="K22">
            <v>7870000000</v>
          </cell>
          <cell r="L22">
            <v>8875.48</v>
          </cell>
          <cell r="M22">
            <v>1885000000</v>
          </cell>
          <cell r="N22">
            <v>8918.77</v>
          </cell>
          <cell r="O22">
            <v>0</v>
          </cell>
        </row>
        <row r="23">
          <cell r="B23" t="str">
            <v>Program Optimalisasi pengelolaan dan pemasaran produksi perikanan</v>
          </cell>
          <cell r="C23" t="str">
            <v>Jumlah produksiPengolahanikan  (ton)</v>
          </cell>
          <cell r="D23">
            <v>303.75</v>
          </cell>
          <cell r="E23">
            <v>1687026200</v>
          </cell>
          <cell r="F23">
            <v>305.27</v>
          </cell>
          <cell r="G23">
            <v>485000000</v>
          </cell>
          <cell r="H23">
            <v>306.8</v>
          </cell>
          <cell r="I23">
            <v>490000000</v>
          </cell>
          <cell r="J23">
            <v>308.33</v>
          </cell>
          <cell r="K23">
            <v>495000000</v>
          </cell>
          <cell r="L23">
            <v>309.87</v>
          </cell>
          <cell r="M23">
            <v>245000000</v>
          </cell>
          <cell r="N23">
            <v>311.42</v>
          </cell>
          <cell r="O23">
            <v>245000000</v>
          </cell>
        </row>
        <row r="24">
          <cell r="B24" t="str">
            <v>DPMPTSP</v>
          </cell>
          <cell r="C24">
            <v>0</v>
          </cell>
          <cell r="D24">
            <v>0</v>
          </cell>
          <cell r="E24">
            <v>0</v>
          </cell>
          <cell r="F24">
            <v>0</v>
          </cell>
          <cell r="G24">
            <v>0</v>
          </cell>
          <cell r="H24">
            <v>0</v>
          </cell>
          <cell r="I24">
            <v>0</v>
          </cell>
          <cell r="J24">
            <v>0</v>
          </cell>
          <cell r="K24">
            <v>0</v>
          </cell>
          <cell r="L24">
            <v>0</v>
          </cell>
          <cell r="M24">
            <v>0</v>
          </cell>
          <cell r="N24">
            <v>0</v>
          </cell>
          <cell r="O24">
            <v>0</v>
          </cell>
        </row>
        <row r="25">
          <cell r="B25" t="str">
            <v>Program Peningkatan Iklim Investasi dan Realisasi Investasi</v>
          </cell>
          <cell r="C25" t="str">
            <v>Jumlah minat dan rencana investasi</v>
          </cell>
          <cell r="D25">
            <v>30</v>
          </cell>
          <cell r="E25">
            <v>91747600</v>
          </cell>
          <cell r="F25">
            <v>35</v>
          </cell>
          <cell r="G25">
            <v>425000000</v>
          </cell>
          <cell r="H25">
            <v>36</v>
          </cell>
          <cell r="I25">
            <v>746900000</v>
          </cell>
          <cell r="J25">
            <v>37</v>
          </cell>
          <cell r="K25">
            <v>519097000</v>
          </cell>
          <cell r="L25">
            <v>38</v>
          </cell>
          <cell r="M25">
            <v>381599000</v>
          </cell>
          <cell r="N25">
            <v>39</v>
          </cell>
          <cell r="O25">
            <v>394416000</v>
          </cell>
        </row>
        <row r="26">
          <cell r="B26" t="str">
            <v>Program Peningkatan Promosi dan Kerjasama Investasi</v>
          </cell>
          <cell r="C26" t="str">
            <v>Nilai investasiPMA $ dan PMDN Rp.</v>
          </cell>
          <cell r="D26" t="str">
            <v>Rp520.000.0000.000(PMDN) $13.300.000(PMA)</v>
          </cell>
          <cell r="E26">
            <v>334386400</v>
          </cell>
          <cell r="F26" t="str">
            <v>Rp550.000.0000.000(PMDN) $13.500.000(PMA)</v>
          </cell>
          <cell r="G26">
            <v>495062000</v>
          </cell>
          <cell r="H26" t="str">
            <v>Rp580.000.0000.000 (PMDN) $13.800.000 (PMA)</v>
          </cell>
          <cell r="I26">
            <v>526313000</v>
          </cell>
          <cell r="J26" t="str">
            <v>Rp600.000.0000.000 (PMDN) $14.000.000 (PMA)</v>
          </cell>
          <cell r="K26">
            <v>557902300</v>
          </cell>
          <cell r="L26" t="str">
            <v>Rp620.000.0000.000 (PMDN) $14.200.000 (PMA)</v>
          </cell>
          <cell r="M26">
            <v>589838519</v>
          </cell>
          <cell r="N26" t="str">
            <v>Rp650.000.0000.000 (PMDN) $14.400.000 (PMA)</v>
          </cell>
          <cell r="O26">
            <v>607533000</v>
          </cell>
        </row>
        <row r="27">
          <cell r="B27" t="str">
            <v>Program Pengawasan dan Pengendalian PM dan PTSP</v>
          </cell>
          <cell r="C27">
            <v>0</v>
          </cell>
          <cell r="D27">
            <v>0</v>
          </cell>
          <cell r="E27">
            <v>0</v>
          </cell>
          <cell r="F27">
            <v>0</v>
          </cell>
          <cell r="G27">
            <v>0</v>
          </cell>
          <cell r="H27">
            <v>0</v>
          </cell>
          <cell r="I27">
            <v>0</v>
          </cell>
          <cell r="J27">
            <v>0</v>
          </cell>
          <cell r="K27">
            <v>0</v>
          </cell>
          <cell r="L27">
            <v>0</v>
          </cell>
          <cell r="M27">
            <v>0</v>
          </cell>
          <cell r="N27">
            <v>0</v>
          </cell>
          <cell r="O27">
            <v>0</v>
          </cell>
        </row>
      </sheetData>
      <sheetData sheetId="10">
        <row r="3">
          <cell r="B3" t="str">
            <v>Program Pendidikan Anak Usia Dini</v>
          </cell>
          <cell r="C3" t="str">
            <v>Rasio ketersediaan sekolah terhadap pendududuk usia TK/PAUD (sek/10.000 penduduk)</v>
          </cell>
          <cell r="D3">
            <v>0</v>
          </cell>
          <cell r="E3">
            <v>0</v>
          </cell>
          <cell r="F3">
            <v>0</v>
          </cell>
          <cell r="G3">
            <v>1559495000</v>
          </cell>
          <cell r="H3">
            <v>0</v>
          </cell>
          <cell r="I3">
            <v>2604544000</v>
          </cell>
          <cell r="J3">
            <v>0.54</v>
          </cell>
          <cell r="K3">
            <v>19009952500</v>
          </cell>
          <cell r="L3">
            <v>0.59</v>
          </cell>
          <cell r="M3">
            <v>18809952500</v>
          </cell>
          <cell r="N3">
            <v>0.64</v>
          </cell>
          <cell r="O3">
            <v>14118642500</v>
          </cell>
        </row>
        <row r="4">
          <cell r="B4" t="str">
            <v>Program Wajib Belajar Pendidikan Dasar Sembilan Tahun</v>
          </cell>
          <cell r="C4" t="str">
            <v>Sekolah Pendidikan SMP/MTs dan SMA/SMK/MA kondisi Bangunan Baik (unit)</v>
          </cell>
          <cell r="D4">
            <v>80</v>
          </cell>
          <cell r="E4">
            <v>0</v>
          </cell>
          <cell r="F4">
            <v>84</v>
          </cell>
          <cell r="G4">
            <v>88822422831</v>
          </cell>
          <cell r="H4">
            <v>86</v>
          </cell>
          <cell r="I4">
            <v>95753620420</v>
          </cell>
          <cell r="J4">
            <v>88</v>
          </cell>
          <cell r="K4">
            <v>121</v>
          </cell>
          <cell r="L4">
            <v>92</v>
          </cell>
          <cell r="M4">
            <v>146879472286</v>
          </cell>
          <cell r="N4">
            <v>94</v>
          </cell>
          <cell r="O4">
            <v>160682790811</v>
          </cell>
        </row>
        <row r="5">
          <cell r="B5">
            <v>0</v>
          </cell>
          <cell r="C5" t="str">
            <v>% SD Memiliki Gedung Perpustakaan (%)</v>
          </cell>
          <cell r="D5">
            <v>20</v>
          </cell>
          <cell r="E5">
            <v>0</v>
          </cell>
          <cell r="F5">
            <v>20</v>
          </cell>
          <cell r="G5">
            <v>0</v>
          </cell>
          <cell r="H5">
            <v>50</v>
          </cell>
          <cell r="I5">
            <v>0</v>
          </cell>
          <cell r="J5">
            <v>65</v>
          </cell>
          <cell r="K5">
            <v>0</v>
          </cell>
          <cell r="L5">
            <v>80</v>
          </cell>
          <cell r="M5">
            <v>0</v>
          </cell>
          <cell r="N5">
            <v>90</v>
          </cell>
          <cell r="O5">
            <v>0</v>
          </cell>
        </row>
        <row r="6">
          <cell r="B6">
            <v>0</v>
          </cell>
          <cell r="C6" t="str">
            <v>Sekolah Pendidikan SD/MI kondisi bangunan baik (unit)</v>
          </cell>
          <cell r="D6">
            <v>122</v>
          </cell>
          <cell r="E6">
            <v>0</v>
          </cell>
          <cell r="F6">
            <v>135</v>
          </cell>
          <cell r="G6">
            <v>0</v>
          </cell>
          <cell r="H6">
            <v>145</v>
          </cell>
          <cell r="I6">
            <v>0</v>
          </cell>
          <cell r="J6">
            <v>155</v>
          </cell>
          <cell r="K6">
            <v>0</v>
          </cell>
          <cell r="L6">
            <v>160</v>
          </cell>
          <cell r="M6">
            <v>0</v>
          </cell>
          <cell r="N6">
            <v>176</v>
          </cell>
          <cell r="O6">
            <v>0</v>
          </cell>
        </row>
        <row r="7">
          <cell r="B7">
            <v>0</v>
          </cell>
          <cell r="C7" t="str">
            <v>Rasio ketersediaan sekolah terhadap pendududuk usia SD/MI (sek/10.000 pddk)</v>
          </cell>
          <cell r="D7">
            <v>51.98</v>
          </cell>
          <cell r="E7">
            <v>0</v>
          </cell>
          <cell r="F7">
            <v>51.98</v>
          </cell>
          <cell r="G7">
            <v>0</v>
          </cell>
          <cell r="H7">
            <v>52.17</v>
          </cell>
          <cell r="I7">
            <v>0</v>
          </cell>
          <cell r="J7">
            <v>52.43</v>
          </cell>
          <cell r="K7">
            <v>0</v>
          </cell>
          <cell r="L7">
            <v>52.55</v>
          </cell>
          <cell r="M7">
            <v>0</v>
          </cell>
          <cell r="N7">
            <v>52.56</v>
          </cell>
          <cell r="O7">
            <v>0</v>
          </cell>
        </row>
        <row r="8">
          <cell r="B8">
            <v>0</v>
          </cell>
          <cell r="C8" t="str">
            <v>% SMP Memiliki Gedung Perpustakaan (%)</v>
          </cell>
          <cell r="D8">
            <v>50</v>
          </cell>
          <cell r="E8">
            <v>0</v>
          </cell>
          <cell r="F8">
            <v>50</v>
          </cell>
          <cell r="G8">
            <v>0</v>
          </cell>
          <cell r="H8">
            <v>65</v>
          </cell>
          <cell r="I8">
            <v>0</v>
          </cell>
          <cell r="J8">
            <v>80</v>
          </cell>
          <cell r="K8">
            <v>0</v>
          </cell>
          <cell r="L8">
            <v>95</v>
          </cell>
          <cell r="M8">
            <v>0</v>
          </cell>
          <cell r="N8">
            <v>98</v>
          </cell>
          <cell r="O8">
            <v>0</v>
          </cell>
        </row>
        <row r="9">
          <cell r="B9">
            <v>0</v>
          </cell>
          <cell r="C9" t="str">
            <v>% SMP Memiliki Lab.Komputer (%)</v>
          </cell>
          <cell r="D9">
            <v>50</v>
          </cell>
          <cell r="E9">
            <v>0</v>
          </cell>
          <cell r="F9">
            <v>50</v>
          </cell>
          <cell r="G9">
            <v>0</v>
          </cell>
          <cell r="H9">
            <v>60</v>
          </cell>
          <cell r="I9">
            <v>0</v>
          </cell>
          <cell r="J9">
            <v>70</v>
          </cell>
          <cell r="K9">
            <v>0</v>
          </cell>
          <cell r="L9">
            <v>78</v>
          </cell>
          <cell r="M9">
            <v>0</v>
          </cell>
          <cell r="N9">
            <v>80</v>
          </cell>
          <cell r="O9">
            <v>0</v>
          </cell>
        </row>
        <row r="10">
          <cell r="B10">
            <v>0</v>
          </cell>
          <cell r="C10" t="str">
            <v>Rasio ketersediaan sekolah terhadap pendududuk usia SMP/MTs (sek/10.000 penduduk)</v>
          </cell>
          <cell r="D10">
            <v>41.85</v>
          </cell>
          <cell r="E10">
            <v>0</v>
          </cell>
          <cell r="F10">
            <v>42.3</v>
          </cell>
          <cell r="G10">
            <v>0</v>
          </cell>
          <cell r="H10">
            <v>42.49</v>
          </cell>
          <cell r="I10">
            <v>0</v>
          </cell>
          <cell r="J10">
            <v>43.05</v>
          </cell>
          <cell r="K10">
            <v>0</v>
          </cell>
          <cell r="L10">
            <v>43.33</v>
          </cell>
          <cell r="M10">
            <v>0</v>
          </cell>
          <cell r="N10">
            <v>43.49</v>
          </cell>
          <cell r="O10">
            <v>0</v>
          </cell>
        </row>
        <row r="11">
          <cell r="B11">
            <v>0</v>
          </cell>
          <cell r="C11" t="str">
            <v>% SMP Memiliki Lab. IPA (%)</v>
          </cell>
          <cell r="D11">
            <v>70</v>
          </cell>
          <cell r="E11">
            <v>0</v>
          </cell>
          <cell r="F11">
            <v>70</v>
          </cell>
          <cell r="G11">
            <v>0</v>
          </cell>
          <cell r="H11">
            <v>75</v>
          </cell>
          <cell r="I11">
            <v>0</v>
          </cell>
          <cell r="J11">
            <v>80</v>
          </cell>
          <cell r="K11">
            <v>0</v>
          </cell>
          <cell r="L11">
            <v>85</v>
          </cell>
          <cell r="M11">
            <v>0</v>
          </cell>
          <cell r="N11">
            <v>90</v>
          </cell>
          <cell r="O11">
            <v>0</v>
          </cell>
        </row>
        <row r="12">
          <cell r="B12">
            <v>0</v>
          </cell>
          <cell r="C12" t="str">
            <v>% Ruang Kelas Rusak berkurang (%)</v>
          </cell>
          <cell r="D12">
            <v>15</v>
          </cell>
          <cell r="E12">
            <v>0</v>
          </cell>
          <cell r="F12">
            <v>15</v>
          </cell>
          <cell r="G12">
            <v>0</v>
          </cell>
          <cell r="H12">
            <v>12</v>
          </cell>
          <cell r="I12">
            <v>0</v>
          </cell>
          <cell r="J12">
            <v>10</v>
          </cell>
          <cell r="K12">
            <v>0</v>
          </cell>
          <cell r="L12">
            <v>9</v>
          </cell>
          <cell r="M12">
            <v>0</v>
          </cell>
          <cell r="N12">
            <v>6</v>
          </cell>
          <cell r="O12">
            <v>0</v>
          </cell>
        </row>
        <row r="13">
          <cell r="B13" t="str">
            <v>Program Pendidikan Non Formal</v>
          </cell>
          <cell r="C13" t="str">
            <v>% warga buta aksara yang mengikuti pembelajaran keaksaraan</v>
          </cell>
          <cell r="D13">
            <v>0</v>
          </cell>
          <cell r="E13">
            <v>0</v>
          </cell>
          <cell r="F13">
            <v>0</v>
          </cell>
          <cell r="G13">
            <v>1013632500</v>
          </cell>
          <cell r="H13">
            <v>0</v>
          </cell>
          <cell r="I13">
            <v>860817500</v>
          </cell>
          <cell r="J13">
            <v>30</v>
          </cell>
          <cell r="K13">
            <v>1225401000</v>
          </cell>
          <cell r="L13">
            <v>40</v>
          </cell>
          <cell r="M13">
            <v>1256760000</v>
          </cell>
          <cell r="N13">
            <v>50</v>
          </cell>
          <cell r="O13">
            <v>1167911000</v>
          </cell>
        </row>
        <row r="14">
          <cell r="B14">
            <v>0</v>
          </cell>
          <cell r="C14" t="str">
            <v>% Kelulusan warga belajar mengikuti Kesetaraan kejar paket A,B,C</v>
          </cell>
          <cell r="D14">
            <v>0</v>
          </cell>
          <cell r="E14">
            <v>0</v>
          </cell>
          <cell r="F14">
            <v>0</v>
          </cell>
          <cell r="G14">
            <v>0</v>
          </cell>
          <cell r="H14">
            <v>0</v>
          </cell>
          <cell r="I14">
            <v>0</v>
          </cell>
          <cell r="J14">
            <v>92</v>
          </cell>
          <cell r="K14">
            <v>0</v>
          </cell>
          <cell r="L14">
            <v>93</v>
          </cell>
          <cell r="M14">
            <v>0</v>
          </cell>
          <cell r="N14">
            <v>99</v>
          </cell>
          <cell r="O14">
            <v>0</v>
          </cell>
        </row>
        <row r="15">
          <cell r="B15" t="str">
            <v>Program Peningkatan Mutu Pendidik dan Tenaga Kependidikan</v>
          </cell>
          <cell r="C15" t="str">
            <v>Persentase Peningkatan mutu guru mata pelajaran (%)</v>
          </cell>
          <cell r="D15">
            <v>0</v>
          </cell>
          <cell r="E15">
            <v>0</v>
          </cell>
          <cell r="F15">
            <v>0</v>
          </cell>
          <cell r="G15">
            <v>672081000</v>
          </cell>
          <cell r="H15">
            <v>0</v>
          </cell>
          <cell r="I15">
            <v>1732834100</v>
          </cell>
          <cell r="J15">
            <v>39</v>
          </cell>
          <cell r="K15">
            <v>2237042100</v>
          </cell>
          <cell r="L15">
            <v>45</v>
          </cell>
          <cell r="M15">
            <v>2285595941</v>
          </cell>
          <cell r="N15">
            <v>55</v>
          </cell>
          <cell r="O15">
            <v>2308445498</v>
          </cell>
        </row>
        <row r="16">
          <cell r="B16" t="str">
            <v>Program Manajemen Pelayanan Pendidikan</v>
          </cell>
          <cell r="C16" t="str">
            <v>Persentase angkapartisipasi pendidikantinggi</v>
          </cell>
          <cell r="D16">
            <v>0</v>
          </cell>
          <cell r="E16">
            <v>0</v>
          </cell>
          <cell r="F16">
            <v>0</v>
          </cell>
          <cell r="G16">
            <v>19982650000</v>
          </cell>
          <cell r="H16">
            <v>0.2</v>
          </cell>
          <cell r="I16">
            <v>24992918000</v>
          </cell>
          <cell r="J16">
            <v>0.3</v>
          </cell>
          <cell r="K16">
            <v>25991147800</v>
          </cell>
          <cell r="L16">
            <v>0.4</v>
          </cell>
          <cell r="M16">
            <v>27216997580</v>
          </cell>
          <cell r="N16">
            <v>0.5</v>
          </cell>
          <cell r="O16">
            <v>21784038190</v>
          </cell>
        </row>
        <row r="17">
          <cell r="B17" t="str">
            <v>DINAS KESEHATAN</v>
          </cell>
          <cell r="C17">
            <v>0</v>
          </cell>
          <cell r="D17">
            <v>0</v>
          </cell>
          <cell r="E17">
            <v>0</v>
          </cell>
          <cell r="F17">
            <v>0</v>
          </cell>
          <cell r="G17">
            <v>0</v>
          </cell>
          <cell r="H17">
            <v>0</v>
          </cell>
          <cell r="I17">
            <v>0</v>
          </cell>
          <cell r="J17">
            <v>0</v>
          </cell>
          <cell r="K17">
            <v>0</v>
          </cell>
          <cell r="L17">
            <v>0</v>
          </cell>
          <cell r="M17">
            <v>0</v>
          </cell>
          <cell r="N17">
            <v>0</v>
          </cell>
          <cell r="O17">
            <v>0</v>
          </cell>
        </row>
        <row r="18">
          <cell r="B18" t="str">
            <v>Program Standarisasi Pelayanan Kesehatan</v>
          </cell>
          <cell r="C18" t="str">
            <v>- Persentase FKTP yang melaksanakan sistem rujukan sesuai standar (%)- Persentase FKTP yang memberikan pelayanan sesuai standar (%)</v>
          </cell>
          <cell r="D18" t="str">
            <v>- 7- 50</v>
          </cell>
          <cell r="E18">
            <v>0</v>
          </cell>
          <cell r="F18" t="str">
            <v>- 7- 50</v>
          </cell>
          <cell r="G18">
            <v>13049940580</v>
          </cell>
          <cell r="H18" t="str">
            <v>- 47- 75</v>
          </cell>
          <cell r="I18">
            <v>18589653338</v>
          </cell>
          <cell r="J18" t="str">
            <v>- 71- 80</v>
          </cell>
          <cell r="K18">
            <v>14467053190</v>
          </cell>
          <cell r="L18" t="str">
            <v>- 88- 88</v>
          </cell>
          <cell r="M18">
            <v>835139250</v>
          </cell>
          <cell r="N18" t="str">
            <v>- 100- 100</v>
          </cell>
          <cell r="O18">
            <v>918653225</v>
          </cell>
        </row>
        <row r="19">
          <cell r="B19" t="str">
            <v>Program pengadaan, peningkatan dan perbaikan sarana dan prasarana puskesmas/ puskemas pembantu dan jaringannya</v>
          </cell>
          <cell r="C19" t="str">
            <v>Jumlah Puskesmas dan jaringannya yang ditingkatkan kualitasnya (PKM)</v>
          </cell>
          <cell r="D19">
            <v>15</v>
          </cell>
          <cell r="E19">
            <v>0</v>
          </cell>
          <cell r="F19">
            <v>15</v>
          </cell>
          <cell r="G19">
            <v>23513084679</v>
          </cell>
          <cell r="H19">
            <v>17</v>
          </cell>
          <cell r="I19">
            <v>6128973795</v>
          </cell>
          <cell r="J19">
            <v>17</v>
          </cell>
          <cell r="K19">
            <v>12988292500</v>
          </cell>
          <cell r="L19">
            <v>17</v>
          </cell>
          <cell r="M19">
            <v>9324236250</v>
          </cell>
          <cell r="N19">
            <v>17</v>
          </cell>
          <cell r="O19">
            <v>12551159875</v>
          </cell>
        </row>
        <row r="20">
          <cell r="B20" t="str">
            <v>Program kemitraan peningkatan pelayanan kesehatan</v>
          </cell>
          <cell r="C20" t="str">
            <v>Jumlah penduduk yang memiliki jaminan kesehatan (jiwa)</v>
          </cell>
          <cell r="D20">
            <v>150000</v>
          </cell>
          <cell r="E20">
            <v>0</v>
          </cell>
          <cell r="F20">
            <v>150000</v>
          </cell>
          <cell r="G20">
            <v>17723016700</v>
          </cell>
          <cell r="H20">
            <v>153000</v>
          </cell>
          <cell r="I20">
            <v>33172933000</v>
          </cell>
          <cell r="J20">
            <v>241000</v>
          </cell>
          <cell r="K20">
            <v>39730926000</v>
          </cell>
          <cell r="L20">
            <v>245000</v>
          </cell>
          <cell r="M20">
            <v>43977018600</v>
          </cell>
          <cell r="N20">
            <v>280000</v>
          </cell>
          <cell r="O20">
            <v>48324320460</v>
          </cell>
        </row>
        <row r="21">
          <cell r="B21" t="str">
            <v>Program Pengadaan, Peningkatan Sarana Dan Prasarana Rumah Sakit/ Rumah Sakit Jiwa/Rumah Sakit Paru-Paru/  Rumah Sakit Mata</v>
          </cell>
          <cell r="C21" t="str">
            <v>Peningkatan Sarana dan Prasarana Rumah Sakit</v>
          </cell>
          <cell r="D21">
            <v>0</v>
          </cell>
          <cell r="E21">
            <v>0</v>
          </cell>
          <cell r="F21">
            <v>0</v>
          </cell>
          <cell r="G21">
            <v>0</v>
          </cell>
          <cell r="H21">
            <v>0</v>
          </cell>
          <cell r="I21">
            <v>708799622</v>
          </cell>
          <cell r="J21">
            <v>0</v>
          </cell>
          <cell r="K21">
            <v>6856540000</v>
          </cell>
          <cell r="L21">
            <v>0</v>
          </cell>
          <cell r="M21">
            <v>12550000000</v>
          </cell>
          <cell r="N21">
            <v>0</v>
          </cell>
          <cell r="O21">
            <v>16100000000</v>
          </cell>
        </row>
        <row r="22">
          <cell r="B22" t="str">
            <v>DINAS PU</v>
          </cell>
          <cell r="C22">
            <v>0</v>
          </cell>
          <cell r="D22">
            <v>0</v>
          </cell>
          <cell r="E22">
            <v>0</v>
          </cell>
          <cell r="F22">
            <v>0</v>
          </cell>
          <cell r="G22">
            <v>0</v>
          </cell>
          <cell r="H22">
            <v>0</v>
          </cell>
          <cell r="I22">
            <v>0</v>
          </cell>
          <cell r="J22">
            <v>0</v>
          </cell>
          <cell r="K22">
            <v>0</v>
          </cell>
          <cell r="L22">
            <v>0</v>
          </cell>
          <cell r="M22">
            <v>0</v>
          </cell>
          <cell r="N22">
            <v>0</v>
          </cell>
          <cell r="O22">
            <v>0</v>
          </cell>
        </row>
        <row r="23">
          <cell r="B23" t="str">
            <v>Program pembangunan jalan dan jembatan</v>
          </cell>
          <cell r="C23" t="str">
            <v>Jumlah jembatan dalam kondisi baik (unit)</v>
          </cell>
          <cell r="D23">
            <v>163</v>
          </cell>
          <cell r="E23">
            <v>202114968693</v>
          </cell>
          <cell r="F23">
            <v>173</v>
          </cell>
          <cell r="G23">
            <v>177466055509</v>
          </cell>
          <cell r="H23">
            <v>182</v>
          </cell>
          <cell r="I23">
            <v>155481418640</v>
          </cell>
          <cell r="J23">
            <v>188</v>
          </cell>
          <cell r="K23">
            <v>103000000000</v>
          </cell>
          <cell r="L23">
            <v>194</v>
          </cell>
          <cell r="M23">
            <v>103000000000</v>
          </cell>
          <cell r="N23">
            <v>0</v>
          </cell>
          <cell r="O23">
            <v>0</v>
          </cell>
        </row>
        <row r="24">
          <cell r="B24">
            <v>0</v>
          </cell>
          <cell r="C24" t="str">
            <v>Proporsi panjang jaringan jalan dalam kondisi baik (km)</v>
          </cell>
          <cell r="D24">
            <v>1329.79</v>
          </cell>
          <cell r="E24">
            <v>0</v>
          </cell>
          <cell r="F24">
            <v>1396.28</v>
          </cell>
          <cell r="G24">
            <v>0</v>
          </cell>
          <cell r="H24">
            <v>1466.09</v>
          </cell>
          <cell r="I24">
            <v>0</v>
          </cell>
          <cell r="J24">
            <v>1539.4</v>
          </cell>
          <cell r="K24">
            <v>0</v>
          </cell>
          <cell r="L24">
            <v>1616.37</v>
          </cell>
          <cell r="M24">
            <v>0</v>
          </cell>
          <cell r="N24">
            <v>1697.19</v>
          </cell>
          <cell r="O24">
            <v>0</v>
          </cell>
        </row>
        <row r="25">
          <cell r="B25" t="str">
            <v>Program Pengembangan dan Pengelolaan Jaringan Irigasi, Rawa dan Jaringan Pengairan lainnya</v>
          </cell>
          <cell r="C25" t="str">
            <v>Persentase panjang jaringan irigasi dalam kondisi baik (%)</v>
          </cell>
          <cell r="D25">
            <v>51.21</v>
          </cell>
          <cell r="E25">
            <v>20858270705</v>
          </cell>
          <cell r="F25">
            <v>53.18</v>
          </cell>
          <cell r="G25">
            <v>23772109678</v>
          </cell>
          <cell r="H25">
            <v>54.7</v>
          </cell>
          <cell r="I25">
            <v>31959975610</v>
          </cell>
          <cell r="J25">
            <v>55.76</v>
          </cell>
          <cell r="K25">
            <v>41865230000</v>
          </cell>
          <cell r="L25">
            <v>56.67</v>
          </cell>
          <cell r="M25">
            <v>56815230000</v>
          </cell>
          <cell r="N25">
            <v>0</v>
          </cell>
          <cell r="O25">
            <v>0</v>
          </cell>
        </row>
        <row r="26">
          <cell r="B26">
            <v>0</v>
          </cell>
          <cell r="C26" t="str">
            <v>Persentase panjang jaringan irigasi dalam kondisi baik</v>
          </cell>
          <cell r="D26">
            <v>0</v>
          </cell>
          <cell r="E26">
            <v>0</v>
          </cell>
          <cell r="F26">
            <v>0</v>
          </cell>
          <cell r="G26">
            <v>0</v>
          </cell>
          <cell r="H26">
            <v>0</v>
          </cell>
          <cell r="I26">
            <v>0</v>
          </cell>
          <cell r="J26">
            <v>0</v>
          </cell>
          <cell r="K26">
            <v>0</v>
          </cell>
          <cell r="L26">
            <v>0</v>
          </cell>
          <cell r="M26">
            <v>0</v>
          </cell>
          <cell r="N26">
            <v>0</v>
          </cell>
          <cell r="O26">
            <v>0</v>
          </cell>
        </row>
        <row r="27">
          <cell r="B27" t="str">
            <v>DINAS PERTANIAN</v>
          </cell>
          <cell r="C27">
            <v>0</v>
          </cell>
          <cell r="D27">
            <v>0</v>
          </cell>
          <cell r="E27">
            <v>0</v>
          </cell>
          <cell r="F27">
            <v>0</v>
          </cell>
          <cell r="G27">
            <v>0</v>
          </cell>
          <cell r="H27">
            <v>0</v>
          </cell>
          <cell r="I27">
            <v>0</v>
          </cell>
          <cell r="J27">
            <v>0</v>
          </cell>
          <cell r="K27">
            <v>0</v>
          </cell>
          <cell r="L27">
            <v>0</v>
          </cell>
          <cell r="M27">
            <v>0</v>
          </cell>
          <cell r="N27">
            <v>0</v>
          </cell>
          <cell r="O27">
            <v>0</v>
          </cell>
        </row>
        <row r="28">
          <cell r="B28" t="str">
            <v>Program peningkatan produksi hasil peternakan</v>
          </cell>
          <cell r="C28" t="str">
            <v>Jumlah Populasi Ternak</v>
          </cell>
          <cell r="D28" t="str">
            <v>- Jumlah populasi sapi = 14.010- Jumlah populasi kambing = 10.326- Jumlah populasi ayam = 382.503</v>
          </cell>
          <cell r="E28">
            <v>0</v>
          </cell>
          <cell r="F28" t="str">
            <v>- Jumlah populasi sapi = 15.021- Jumlah populasi kambing = 13.454- Jumlah populasi ayam = 1.446.811</v>
          </cell>
          <cell r="G28">
            <v>4714885000</v>
          </cell>
          <cell r="H28" t="str">
            <v>- Jumlah populasi sapi = 15.546- Jumlah populasi kambing = 13.992- Jumlah populasi ayam = 1.475.747</v>
          </cell>
          <cell r="I28">
            <v>1861154000</v>
          </cell>
          <cell r="J28" t="str">
            <v>- Jumlah populasi sapi = 16.439- Jumlah populasi kambing = 14.552- Jumlah populasi ayam = 1.505.262</v>
          </cell>
          <cell r="K28">
            <v>3513726000</v>
          </cell>
          <cell r="L28" t="str">
            <v>- Jumlah populasi sapi = 17.333- Jumlah populasi kambing = 15.134- Jumlah populasi ayam = 1.535.367</v>
          </cell>
          <cell r="M28">
            <v>3395000000</v>
          </cell>
          <cell r="N28" t="str">
            <v>- Jumlah populasi sapi = 19.161- Jumlah populasi kambing = 15.739- Jumlah populasi ayam = 1.566.075</v>
          </cell>
          <cell r="O28">
            <v>300000000</v>
          </cell>
        </row>
        <row r="29">
          <cell r="B29" t="str">
            <v>Program Pengembangan Prasarana dan Sarana Pertanian</v>
          </cell>
          <cell r="C29" t="str">
            <v>Nilai Indeks Pertanaman Padi (kali)</v>
          </cell>
          <cell r="D29" t="str">
            <v>1,49</v>
          </cell>
          <cell r="E29">
            <v>0</v>
          </cell>
          <cell r="F29">
            <v>0</v>
          </cell>
          <cell r="G29">
            <v>0</v>
          </cell>
          <cell r="H29">
            <v>1500</v>
          </cell>
          <cell r="I29">
            <v>34778769350</v>
          </cell>
          <cell r="J29">
            <v>1550</v>
          </cell>
          <cell r="K29">
            <v>25441764150</v>
          </cell>
          <cell r="L29">
            <v>1600</v>
          </cell>
          <cell r="M29">
            <v>20985000000</v>
          </cell>
          <cell r="N29">
            <v>1650</v>
          </cell>
          <cell r="O29">
            <v>21035000000</v>
          </cell>
        </row>
        <row r="30">
          <cell r="B30" t="str">
            <v>Program Peningkatan Produksi Tanaman Perkebunan</v>
          </cell>
          <cell r="C30" t="str">
            <v>Jumlah Produksi Lada Jumlah Produksi KakaoJumlah Produksi Kelapa Sawit</v>
          </cell>
          <cell r="D30" t="str">
            <v>385412400245630</v>
          </cell>
          <cell r="E30">
            <v>0</v>
          </cell>
          <cell r="F30" t="str">
            <v>4.09413.597258.364</v>
          </cell>
          <cell r="G30">
            <v>518827500</v>
          </cell>
          <cell r="H30" t="str">
            <v>4.30116.147285.102</v>
          </cell>
          <cell r="I30">
            <v>3241726860</v>
          </cell>
          <cell r="J30" t="str">
            <v>4.33617.996304.621</v>
          </cell>
          <cell r="K30">
            <v>4094982000</v>
          </cell>
          <cell r="L30" t="str">
            <v>4.44919.996328.318</v>
          </cell>
          <cell r="M30">
            <v>13175000000</v>
          </cell>
          <cell r="N30" t="str">
            <v>5.54822.496346.558</v>
          </cell>
          <cell r="O30">
            <v>16730000000</v>
          </cell>
        </row>
        <row r="31">
          <cell r="B31" t="str">
            <v>DINAS KELAUTAN DAN PERIKANAN</v>
          </cell>
          <cell r="C31">
            <v>0</v>
          </cell>
          <cell r="D31">
            <v>0</v>
          </cell>
          <cell r="E31">
            <v>0</v>
          </cell>
          <cell r="F31">
            <v>0</v>
          </cell>
          <cell r="G31">
            <v>0</v>
          </cell>
          <cell r="H31">
            <v>0</v>
          </cell>
          <cell r="I31">
            <v>0</v>
          </cell>
          <cell r="J31">
            <v>0</v>
          </cell>
          <cell r="K31">
            <v>0</v>
          </cell>
          <cell r="L31">
            <v>0</v>
          </cell>
          <cell r="M31">
            <v>0</v>
          </cell>
          <cell r="N31">
            <v>0</v>
          </cell>
          <cell r="O31">
            <v>0</v>
          </cell>
        </row>
        <row r="32">
          <cell r="B32" t="str">
            <v>Program Pengembangan Budidaya Perikanan</v>
          </cell>
          <cell r="C32" t="str">
            <v>Jumlah produksiPerikanan Budidaya (ton)</v>
          </cell>
          <cell r="D32">
            <v>42922</v>
          </cell>
          <cell r="E32">
            <v>0</v>
          </cell>
          <cell r="F32">
            <v>44210</v>
          </cell>
          <cell r="G32">
            <v>1657296400</v>
          </cell>
          <cell r="H32">
            <v>45497</v>
          </cell>
          <cell r="I32">
            <v>6866608000</v>
          </cell>
          <cell r="J32">
            <v>46788</v>
          </cell>
          <cell r="K32">
            <v>7568947455</v>
          </cell>
          <cell r="L32">
            <v>48073</v>
          </cell>
          <cell r="M32">
            <v>6756963547</v>
          </cell>
          <cell r="N32">
            <v>49380</v>
          </cell>
          <cell r="O32">
            <v>7437752974</v>
          </cell>
        </row>
        <row r="33">
          <cell r="B33" t="str">
            <v>Program pengembangan perikanan tangkap</v>
          </cell>
          <cell r="C33" t="str">
            <v>Jumlah produksi Perikanan Tangkap (ton)</v>
          </cell>
          <cell r="D33">
            <v>8659</v>
          </cell>
          <cell r="E33">
            <v>0</v>
          </cell>
          <cell r="F33">
            <v>8702300</v>
          </cell>
          <cell r="G33">
            <v>7416554300</v>
          </cell>
          <cell r="H33">
            <v>8745590</v>
          </cell>
          <cell r="I33">
            <v>11289630650</v>
          </cell>
          <cell r="J33">
            <v>8785890</v>
          </cell>
          <cell r="K33">
            <v>7952000000</v>
          </cell>
          <cell r="L33">
            <v>8832180</v>
          </cell>
          <cell r="M33">
            <v>7905000000</v>
          </cell>
          <cell r="N33">
            <v>8918800</v>
          </cell>
          <cell r="O33">
            <v>8915000000</v>
          </cell>
        </row>
        <row r="34">
          <cell r="B34" t="str">
            <v>Program Optimalisasi pengelolaan dan pemasaran produksi perikanan</v>
          </cell>
          <cell r="C34" t="str">
            <v>Jumlah produksiPengolahanikan  (ton)</v>
          </cell>
          <cell r="D34">
            <v>302.39999999999998</v>
          </cell>
          <cell r="E34">
            <v>0</v>
          </cell>
          <cell r="F34">
            <v>303750</v>
          </cell>
          <cell r="G34">
            <v>1482852500</v>
          </cell>
          <cell r="H34">
            <v>305270</v>
          </cell>
          <cell r="I34">
            <v>1471235000</v>
          </cell>
          <cell r="J34">
            <v>306800</v>
          </cell>
          <cell r="K34">
            <v>960290000</v>
          </cell>
          <cell r="L34">
            <v>308330</v>
          </cell>
          <cell r="M34">
            <v>1655000000</v>
          </cell>
          <cell r="N34">
            <v>309870</v>
          </cell>
          <cell r="O34">
            <v>1255000000</v>
          </cell>
        </row>
        <row r="35">
          <cell r="B35" t="str">
            <v>DPMPTSP</v>
          </cell>
          <cell r="C35">
            <v>0</v>
          </cell>
          <cell r="D35">
            <v>0</v>
          </cell>
          <cell r="E35">
            <v>0</v>
          </cell>
          <cell r="F35">
            <v>0</v>
          </cell>
          <cell r="G35">
            <v>0</v>
          </cell>
          <cell r="H35">
            <v>0</v>
          </cell>
          <cell r="I35">
            <v>0</v>
          </cell>
          <cell r="J35">
            <v>0</v>
          </cell>
          <cell r="K35">
            <v>0</v>
          </cell>
          <cell r="L35">
            <v>0</v>
          </cell>
          <cell r="M35">
            <v>0</v>
          </cell>
          <cell r="N35">
            <v>0</v>
          </cell>
          <cell r="O35">
            <v>0</v>
          </cell>
        </row>
        <row r="36">
          <cell r="B36" t="str">
            <v>Program Peningkatan Iklim Investasi dan Realisasi Investasi</v>
          </cell>
          <cell r="C36" t="str">
            <v>Jumlah minat dan rencana investasi (investor)</v>
          </cell>
          <cell r="D36">
            <v>25</v>
          </cell>
          <cell r="E36">
            <v>0</v>
          </cell>
          <cell r="F36">
            <v>30</v>
          </cell>
          <cell r="G36">
            <v>91747600</v>
          </cell>
          <cell r="H36">
            <v>0</v>
          </cell>
          <cell r="I36">
            <v>0</v>
          </cell>
          <cell r="J36">
            <v>0</v>
          </cell>
          <cell r="K36">
            <v>0</v>
          </cell>
          <cell r="L36">
            <v>0</v>
          </cell>
          <cell r="M36">
            <v>0</v>
          </cell>
          <cell r="N36">
            <v>0</v>
          </cell>
          <cell r="O36">
            <v>0</v>
          </cell>
        </row>
        <row r="37">
          <cell r="B37" t="str">
            <v>Program Peningkatan Promosi dan Kerjasama Investasi</v>
          </cell>
          <cell r="C37" t="str">
            <v>- persentase jumlah promosi yang dilaksanakan- Nilai investasi PMA $ dan PMDN Rp.</v>
          </cell>
          <cell r="D37" t="str">
            <v>0</v>
          </cell>
          <cell r="E37">
            <v>0</v>
          </cell>
          <cell r="F37" t="str">
            <v>0</v>
          </cell>
          <cell r="G37">
            <v>334386400</v>
          </cell>
          <cell r="H37" t="str">
            <v>0</v>
          </cell>
          <cell r="I37">
            <v>472662000</v>
          </cell>
          <cell r="J37" t="str">
            <v>0</v>
          </cell>
          <cell r="K37">
            <v>874759000</v>
          </cell>
          <cell r="L37" t="str">
            <v>0</v>
          </cell>
          <cell r="M37">
            <v>900000000</v>
          </cell>
          <cell r="N37" t="str">
            <v>0</v>
          </cell>
          <cell r="O37">
            <v>0</v>
          </cell>
        </row>
        <row r="38">
          <cell r="B38" t="str">
            <v>Program Pengawasan dan Pengendalian PM dan PTSP</v>
          </cell>
          <cell r="C38" t="str">
            <v>persentase PMA dan PMDN yang dibina</v>
          </cell>
          <cell r="D38" t="str">
            <v>0</v>
          </cell>
          <cell r="E38">
            <v>0</v>
          </cell>
          <cell r="F38" t="str">
            <v>0</v>
          </cell>
          <cell r="G38">
            <v>0</v>
          </cell>
          <cell r="H38" t="str">
            <v>0</v>
          </cell>
          <cell r="I38">
            <v>0</v>
          </cell>
          <cell r="J38">
            <v>0</v>
          </cell>
          <cell r="K38">
            <v>0</v>
          </cell>
          <cell r="L38">
            <v>0</v>
          </cell>
          <cell r="M38">
            <v>430000000</v>
          </cell>
          <cell r="N38">
            <v>0</v>
          </cell>
          <cell r="O38">
            <v>430000000</v>
          </cell>
        </row>
      </sheetData>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1"/>
      <sheetName val="FORM 3a"/>
      <sheetName val="FORM 3b"/>
      <sheetName val="FORM 6"/>
      <sheetName val="FORM 7"/>
      <sheetName val="FORM 8"/>
      <sheetName val="FORM 9"/>
      <sheetName val="FORM 10"/>
    </sheetNames>
    <sheetDataSet>
      <sheetData sheetId="0" refreshError="1">
        <row r="31">
          <cell r="D31">
            <v>6000000</v>
          </cell>
        </row>
        <row r="61">
          <cell r="F61">
            <v>2166861813</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zoomScale="95" zoomScaleNormal="95" workbookViewId="0">
      <pane ySplit="8" topLeftCell="A9" activePane="bottomLeft" state="frozen"/>
      <selection pane="bottomLeft" activeCell="I10" sqref="I10"/>
    </sheetView>
  </sheetViews>
  <sheetFormatPr defaultRowHeight="15"/>
  <cols>
    <col min="1" max="1" width="4" customWidth="1"/>
    <col min="2" max="2" width="19.28515625" customWidth="1"/>
    <col min="3" max="3" width="21.28515625" customWidth="1"/>
    <col min="4" max="4" width="15.42578125" customWidth="1"/>
    <col min="5" max="6" width="14.85546875" customWidth="1"/>
    <col min="7" max="7" width="9.28515625" customWidth="1"/>
    <col min="8" max="8" width="16" customWidth="1"/>
    <col min="9" max="9" width="9.5703125" customWidth="1"/>
    <col min="10" max="10" width="15.28515625" customWidth="1"/>
    <col min="11" max="11" width="10.7109375" customWidth="1"/>
    <col min="12" max="12" width="12" customWidth="1"/>
    <col min="13" max="13" width="10.28515625" customWidth="1"/>
    <col min="15" max="15" width="14.5703125" customWidth="1"/>
  </cols>
  <sheetData>
    <row r="1" spans="1:15" ht="18">
      <c r="A1" s="706" t="s">
        <v>526</v>
      </c>
      <c r="B1" s="706"/>
      <c r="C1" s="706"/>
      <c r="D1" s="706"/>
      <c r="E1" s="706"/>
      <c r="F1" s="706"/>
      <c r="G1" s="706"/>
      <c r="H1" s="706"/>
      <c r="I1" s="706"/>
      <c r="J1" s="706"/>
      <c r="K1" s="706"/>
      <c r="L1" s="706"/>
    </row>
    <row r="2" spans="1:15" ht="18">
      <c r="A2" s="706" t="s">
        <v>56</v>
      </c>
      <c r="B2" s="706"/>
      <c r="C2" s="706"/>
      <c r="D2" s="706"/>
      <c r="E2" s="706"/>
      <c r="F2" s="706"/>
      <c r="G2" s="706"/>
      <c r="H2" s="706"/>
      <c r="I2" s="706"/>
      <c r="J2" s="706"/>
      <c r="K2" s="706"/>
      <c r="L2" s="706"/>
    </row>
    <row r="3" spans="1:15" ht="18">
      <c r="A3" s="706" t="s">
        <v>611</v>
      </c>
      <c r="B3" s="706"/>
      <c r="C3" s="706"/>
      <c r="D3" s="706"/>
      <c r="E3" s="706"/>
      <c r="F3" s="706"/>
      <c r="G3" s="706"/>
      <c r="H3" s="706"/>
      <c r="I3" s="706"/>
      <c r="J3" s="706"/>
      <c r="K3" s="706"/>
      <c r="L3" s="706"/>
    </row>
    <row r="4" spans="1:15" ht="18">
      <c r="A4" s="2"/>
      <c r="B4" s="273"/>
      <c r="C4" s="273"/>
      <c r="D4" s="273"/>
      <c r="E4" s="273"/>
      <c r="F4" s="273"/>
      <c r="G4" s="273"/>
      <c r="H4" s="273"/>
      <c r="I4" s="273"/>
      <c r="J4" s="273"/>
      <c r="K4" s="273"/>
      <c r="L4" s="273"/>
    </row>
    <row r="5" spans="1:15">
      <c r="A5" s="707" t="s">
        <v>2</v>
      </c>
      <c r="B5" s="707" t="s">
        <v>157</v>
      </c>
      <c r="C5" s="702" t="s">
        <v>4</v>
      </c>
      <c r="D5" s="707" t="s">
        <v>5</v>
      </c>
      <c r="E5" s="707" t="s">
        <v>610</v>
      </c>
      <c r="F5" s="698" t="s">
        <v>612</v>
      </c>
      <c r="G5" s="699"/>
      <c r="H5" s="708" t="s">
        <v>6</v>
      </c>
      <c r="I5" s="709"/>
      <c r="J5" s="698" t="s">
        <v>613</v>
      </c>
      <c r="K5" s="699"/>
      <c r="L5" s="702" t="s">
        <v>527</v>
      </c>
    </row>
    <row r="6" spans="1:15">
      <c r="A6" s="707"/>
      <c r="B6" s="707"/>
      <c r="C6" s="703"/>
      <c r="D6" s="707"/>
      <c r="E6" s="707"/>
      <c r="F6" s="700"/>
      <c r="G6" s="701"/>
      <c r="H6" s="710"/>
      <c r="I6" s="711"/>
      <c r="J6" s="700"/>
      <c r="K6" s="701"/>
      <c r="L6" s="703"/>
    </row>
    <row r="7" spans="1:15" ht="66.75" customHeight="1">
      <c r="A7" s="707"/>
      <c r="B7" s="707"/>
      <c r="C7" s="704"/>
      <c r="D7" s="707"/>
      <c r="E7" s="707"/>
      <c r="F7" s="4" t="s">
        <v>7</v>
      </c>
      <c r="G7" s="389" t="s">
        <v>8</v>
      </c>
      <c r="H7" s="4" t="s">
        <v>7</v>
      </c>
      <c r="I7" s="4" t="s">
        <v>419</v>
      </c>
      <c r="J7" s="4" t="s">
        <v>7</v>
      </c>
      <c r="K7" s="4" t="s">
        <v>8</v>
      </c>
      <c r="L7" s="704"/>
    </row>
    <row r="8" spans="1:15">
      <c r="A8" s="225" t="s">
        <v>9</v>
      </c>
      <c r="B8" s="226" t="s">
        <v>10</v>
      </c>
      <c r="C8" s="226" t="s">
        <v>11</v>
      </c>
      <c r="D8" s="226" t="s">
        <v>12</v>
      </c>
      <c r="E8" s="226" t="s">
        <v>13</v>
      </c>
      <c r="F8" s="226" t="s">
        <v>14</v>
      </c>
      <c r="G8" s="226" t="s">
        <v>15</v>
      </c>
      <c r="H8" s="226" t="s">
        <v>16</v>
      </c>
      <c r="I8" s="226" t="s">
        <v>17</v>
      </c>
      <c r="J8" s="226" t="s">
        <v>18</v>
      </c>
      <c r="K8" s="226" t="s">
        <v>19</v>
      </c>
      <c r="L8" s="226"/>
    </row>
    <row r="9" spans="1:15">
      <c r="A9" s="5"/>
      <c r="B9" s="6"/>
      <c r="C9" s="6"/>
      <c r="D9" s="6"/>
      <c r="E9" s="6"/>
      <c r="F9" s="6"/>
      <c r="G9" s="6" t="s">
        <v>20</v>
      </c>
      <c r="H9" s="6" t="s">
        <v>21</v>
      </c>
      <c r="I9" s="6" t="s">
        <v>22</v>
      </c>
      <c r="J9" s="6" t="s">
        <v>23</v>
      </c>
      <c r="K9" s="6" t="s">
        <v>24</v>
      </c>
      <c r="L9" s="6"/>
    </row>
    <row r="10" spans="1:15" ht="54" customHeight="1">
      <c r="A10" s="240"/>
      <c r="B10" s="6"/>
      <c r="C10" s="6"/>
      <c r="D10" s="77">
        <f>D11+D45+D48+D52+D58+D61</f>
        <v>3061372275</v>
      </c>
      <c r="E10" s="77">
        <f>E11+E45+E48+E52+E58+E61</f>
        <v>2277118058</v>
      </c>
      <c r="F10" s="77">
        <f t="shared" ref="F10" si="0">F11+F45+F48+F52+F58+F61</f>
        <v>1520978448</v>
      </c>
      <c r="G10" s="78">
        <f>F10/D10*100%</f>
        <v>0.49682897451601177</v>
      </c>
      <c r="H10" s="79">
        <f t="shared" ref="H10:H17" si="1">E10-F10</f>
        <v>756139610</v>
      </c>
      <c r="I10" s="241">
        <f t="shared" ref="I10:I65" si="2">H10/E10*100</f>
        <v>33.205990675078127</v>
      </c>
      <c r="J10" s="469">
        <f>D10-F10</f>
        <v>1540393827</v>
      </c>
      <c r="K10" s="289">
        <f>J10/D10*100</f>
        <v>50.317102548398815</v>
      </c>
      <c r="L10" s="227">
        <f>F10/D10</f>
        <v>0.49682897451601177</v>
      </c>
      <c r="M10" s="394"/>
      <c r="O10" s="470">
        <f>SUM(O11+O45+O48+O52+O58+O61)</f>
        <v>0</v>
      </c>
    </row>
    <row r="11" spans="1:15" ht="63.75" customHeight="1">
      <c r="A11" s="242">
        <v>1</v>
      </c>
      <c r="B11" s="228" t="s">
        <v>95</v>
      </c>
      <c r="C11" s="243" t="s">
        <v>421</v>
      </c>
      <c r="D11" s="220">
        <f>D12+D17+D20+D22+D24+D27+D36+D41+D34</f>
        <v>2906498551</v>
      </c>
      <c r="E11" s="220">
        <f>E12+E17+E20+E22+E24+E27+E36+E41+E34</f>
        <v>2183500584</v>
      </c>
      <c r="F11" s="220">
        <f>F12+F17+F20+F22+F24+F27+F36+F41+F34</f>
        <v>1449016658</v>
      </c>
      <c r="G11" s="221">
        <f>F11/E11</f>
        <v>0.66362091616459118</v>
      </c>
      <c r="H11" s="222">
        <f>E11-F11</f>
        <v>734483926</v>
      </c>
      <c r="I11" s="221">
        <f t="shared" si="2"/>
        <v>33.637908383540875</v>
      </c>
      <c r="J11" s="222">
        <f>D11-F11</f>
        <v>1457481893</v>
      </c>
      <c r="K11" s="289">
        <f>J11/D11*100</f>
        <v>50.145625997251699</v>
      </c>
      <c r="L11" s="289">
        <f t="shared" ref="L11:L65" si="3">F11/D11</f>
        <v>0.49854374002748297</v>
      </c>
      <c r="M11" t="s">
        <v>58</v>
      </c>
    </row>
    <row r="12" spans="1:15" ht="51.75" customHeight="1">
      <c r="A12" s="338" t="s">
        <v>25</v>
      </c>
      <c r="B12" s="333" t="s">
        <v>96</v>
      </c>
      <c r="C12" s="334" t="s">
        <v>166</v>
      </c>
      <c r="D12" s="339">
        <f>SUM(D13+D14+D15+D16)</f>
        <v>67191300</v>
      </c>
      <c r="E12" s="287">
        <f>E13+E14+E15+E16</f>
        <v>37656300</v>
      </c>
      <c r="F12" s="395">
        <f>SUM(F13+F14+F15+F16)</f>
        <v>14170000</v>
      </c>
      <c r="G12" s="335">
        <f>SUM(G13+G14+G15+G16)/4</f>
        <v>22.228682943549614</v>
      </c>
      <c r="H12" s="337">
        <f t="shared" si="1"/>
        <v>23486300</v>
      </c>
      <c r="I12" s="335">
        <f t="shared" si="2"/>
        <v>62.3701744462414</v>
      </c>
      <c r="J12" s="337">
        <f t="shared" ref="J12:J24" si="4">D12-F12</f>
        <v>53021300</v>
      </c>
      <c r="K12" s="335">
        <f t="shared" ref="K12:K64" si="5">J12/D12*100</f>
        <v>78.910960198716211</v>
      </c>
      <c r="L12" s="227">
        <f t="shared" si="3"/>
        <v>0.21089039801283796</v>
      </c>
    </row>
    <row r="13" spans="1:15" ht="49.5" customHeight="1">
      <c r="A13" s="244" t="s">
        <v>283</v>
      </c>
      <c r="B13" s="86" t="s">
        <v>97</v>
      </c>
      <c r="C13" s="96" t="s">
        <v>154</v>
      </c>
      <c r="D13" s="274">
        <v>25944800</v>
      </c>
      <c r="E13" s="274">
        <f>8592300+7250000</f>
        <v>15842300</v>
      </c>
      <c r="F13" s="396">
        <v>9090000</v>
      </c>
      <c r="G13" s="279">
        <f>SUM(F13/E13)*100</f>
        <v>57.3780322301686</v>
      </c>
      <c r="H13" s="11">
        <f>E13-F13</f>
        <v>6752300</v>
      </c>
      <c r="I13" s="227">
        <f t="shared" si="2"/>
        <v>42.6219677698314</v>
      </c>
      <c r="J13" s="11">
        <f t="shared" si="4"/>
        <v>16854800</v>
      </c>
      <c r="K13" s="227">
        <f t="shared" si="5"/>
        <v>64.964077580093118</v>
      </c>
      <c r="L13" s="227">
        <f t="shared" si="3"/>
        <v>0.35035922419906879</v>
      </c>
    </row>
    <row r="14" spans="1:15" ht="41.25" customHeight="1">
      <c r="A14" s="245">
        <v>2</v>
      </c>
      <c r="B14" s="86" t="s">
        <v>78</v>
      </c>
      <c r="C14" s="96" t="s">
        <v>154</v>
      </c>
      <c r="D14" s="274">
        <v>6244950</v>
      </c>
      <c r="E14" s="274">
        <v>599950</v>
      </c>
      <c r="F14" s="276">
        <v>0</v>
      </c>
      <c r="G14" s="279">
        <f>SUM(F14/E14)*100</f>
        <v>0</v>
      </c>
      <c r="H14" s="11">
        <f>E14-F14</f>
        <v>599950</v>
      </c>
      <c r="I14" s="227">
        <f t="shared" si="2"/>
        <v>100</v>
      </c>
      <c r="J14" s="11">
        <f t="shared" si="4"/>
        <v>6244950</v>
      </c>
      <c r="K14" s="227">
        <f t="shared" si="5"/>
        <v>100</v>
      </c>
      <c r="L14" s="227">
        <f t="shared" si="3"/>
        <v>0</v>
      </c>
    </row>
    <row r="15" spans="1:15" ht="54" customHeight="1">
      <c r="A15" s="245">
        <v>3</v>
      </c>
      <c r="B15" s="86" t="s">
        <v>79</v>
      </c>
      <c r="C15" s="96" t="s">
        <v>154</v>
      </c>
      <c r="D15" s="277">
        <v>6949850</v>
      </c>
      <c r="E15" s="277">
        <f>3064850+2100000</f>
        <v>5164850</v>
      </c>
      <c r="F15" s="275">
        <v>850000</v>
      </c>
      <c r="G15" s="279">
        <f>SUM(F15/E15)*100</f>
        <v>16.457399537256649</v>
      </c>
      <c r="H15" s="11">
        <f>E15-F15</f>
        <v>4314850</v>
      </c>
      <c r="I15" s="227">
        <f t="shared" si="2"/>
        <v>83.542600462743351</v>
      </c>
      <c r="J15" s="11">
        <f t="shared" si="4"/>
        <v>6099850</v>
      </c>
      <c r="K15" s="227">
        <f t="shared" si="5"/>
        <v>87.769520205472062</v>
      </c>
      <c r="L15" s="227">
        <f t="shared" si="3"/>
        <v>0.12230479794527939</v>
      </c>
    </row>
    <row r="16" spans="1:15" ht="34.5" customHeight="1">
      <c r="A16" s="244" t="s">
        <v>227</v>
      </c>
      <c r="B16" s="86" t="s">
        <v>80</v>
      </c>
      <c r="C16" s="96" t="s">
        <v>154</v>
      </c>
      <c r="D16" s="277">
        <v>28051700</v>
      </c>
      <c r="E16" s="277">
        <f>11049200+5000000</f>
        <v>16049200</v>
      </c>
      <c r="F16" s="275">
        <v>4230000</v>
      </c>
      <c r="G16" s="279">
        <f>SUM(F16/D16)*100</f>
        <v>15.079300006773208</v>
      </c>
      <c r="H16" s="11">
        <f>E16-F16</f>
        <v>11819200</v>
      </c>
      <c r="I16" s="227">
        <f t="shared" si="2"/>
        <v>73.643546095755553</v>
      </c>
      <c r="J16" s="11">
        <f t="shared" si="4"/>
        <v>23821700</v>
      </c>
      <c r="K16" s="227">
        <f t="shared" si="5"/>
        <v>84.920699993226791</v>
      </c>
      <c r="L16" s="227">
        <f t="shared" si="3"/>
        <v>0.15079300006773208</v>
      </c>
    </row>
    <row r="17" spans="1:12" ht="44.25" customHeight="1">
      <c r="A17" s="332" t="s">
        <v>26</v>
      </c>
      <c r="B17" s="333" t="s">
        <v>98</v>
      </c>
      <c r="C17" s="334" t="s">
        <v>166</v>
      </c>
      <c r="D17" s="471">
        <f>D18+D19</f>
        <v>2169810119</v>
      </c>
      <c r="E17" s="297">
        <f>E18+E19</f>
        <v>1727478434</v>
      </c>
      <c r="F17" s="295">
        <f>SUM(F18+F19)</f>
        <v>1121797472</v>
      </c>
      <c r="G17" s="335">
        <f t="shared" ref="G17:G47" si="6">F17/E17*100</f>
        <v>64.938435694532089</v>
      </c>
      <c r="H17" s="337">
        <f t="shared" si="1"/>
        <v>605680962</v>
      </c>
      <c r="I17" s="335">
        <f t="shared" si="2"/>
        <v>35.061564305467904</v>
      </c>
      <c r="J17" s="337">
        <f t="shared" si="4"/>
        <v>1048012647</v>
      </c>
      <c r="K17" s="335">
        <f t="shared" si="5"/>
        <v>48.299740047437759</v>
      </c>
      <c r="L17" s="227">
        <f t="shared" si="3"/>
        <v>0.51700259952562233</v>
      </c>
    </row>
    <row r="18" spans="1:12" ht="48" customHeight="1">
      <c r="A18" s="238" t="s">
        <v>283</v>
      </c>
      <c r="B18" s="86" t="s">
        <v>100</v>
      </c>
      <c r="C18" s="96" t="s">
        <v>303</v>
      </c>
      <c r="D18" s="472">
        <v>2141250269</v>
      </c>
      <c r="E18" s="472">
        <f>1071047081+642121503</f>
        <v>1713168584</v>
      </c>
      <c r="F18" s="284">
        <v>1109367472</v>
      </c>
      <c r="G18" s="227">
        <f t="shared" si="6"/>
        <v>64.7553009295669</v>
      </c>
      <c r="H18" s="11">
        <f>E18-F18</f>
        <v>603801112</v>
      </c>
      <c r="I18" s="227">
        <f t="shared" si="2"/>
        <v>35.244699070433107</v>
      </c>
      <c r="J18" s="11">
        <f t="shared" si="4"/>
        <v>1031882797</v>
      </c>
      <c r="K18" s="227">
        <f t="shared" si="5"/>
        <v>48.190667477739844</v>
      </c>
      <c r="L18" s="227">
        <f t="shared" si="3"/>
        <v>0.51809332522260154</v>
      </c>
    </row>
    <row r="19" spans="1:12" ht="74.25" customHeight="1">
      <c r="A19" s="238" t="s">
        <v>225</v>
      </c>
      <c r="B19" s="86" t="s">
        <v>101</v>
      </c>
      <c r="C19" s="96" t="s">
        <v>303</v>
      </c>
      <c r="D19" s="472">
        <v>28559850</v>
      </c>
      <c r="E19" s="472">
        <f>7259850+7050000</f>
        <v>14309850</v>
      </c>
      <c r="F19" s="284">
        <v>12430000</v>
      </c>
      <c r="G19" s="227">
        <f t="shared" si="6"/>
        <v>86.863244548335587</v>
      </c>
      <c r="H19" s="11">
        <f>E19-F19</f>
        <v>1879850</v>
      </c>
      <c r="I19" s="227">
        <f t="shared" si="2"/>
        <v>13.136755451664413</v>
      </c>
      <c r="J19" s="11">
        <f t="shared" si="4"/>
        <v>16129850</v>
      </c>
      <c r="K19" s="227">
        <f t="shared" si="5"/>
        <v>56.477362451133317</v>
      </c>
      <c r="L19" s="227">
        <f t="shared" si="3"/>
        <v>0.43522637548866677</v>
      </c>
    </row>
    <row r="20" spans="1:12" ht="72" customHeight="1">
      <c r="A20" s="332" t="s">
        <v>60</v>
      </c>
      <c r="B20" s="333" t="s">
        <v>102</v>
      </c>
      <c r="C20" s="334" t="s">
        <v>166</v>
      </c>
      <c r="D20" s="471">
        <f>D21</f>
        <v>12779800</v>
      </c>
      <c r="E20" s="295">
        <f>SUM(E21)</f>
        <v>6539800</v>
      </c>
      <c r="F20" s="295">
        <f>SUM(F21)</f>
        <v>4650000</v>
      </c>
      <c r="G20" s="335">
        <f t="shared" si="6"/>
        <v>71.103091837670874</v>
      </c>
      <c r="H20" s="336">
        <v>2850000</v>
      </c>
      <c r="I20" s="335">
        <f t="shared" si="2"/>
        <v>43.579314352120861</v>
      </c>
      <c r="J20" s="336">
        <f t="shared" si="4"/>
        <v>8129800</v>
      </c>
      <c r="K20" s="335">
        <f t="shared" si="5"/>
        <v>63.614454060313932</v>
      </c>
      <c r="L20" s="227">
        <f t="shared" si="3"/>
        <v>0.36385545939686065</v>
      </c>
    </row>
    <row r="21" spans="1:12" ht="63" customHeight="1">
      <c r="A21" s="238" t="s">
        <v>283</v>
      </c>
      <c r="B21" s="86" t="s">
        <v>104</v>
      </c>
      <c r="C21" s="96" t="s">
        <v>303</v>
      </c>
      <c r="D21" s="472">
        <v>12779800</v>
      </c>
      <c r="E21" s="472">
        <f>3370000+3169800</f>
        <v>6539800</v>
      </c>
      <c r="F21" s="284">
        <v>4650000</v>
      </c>
      <c r="G21" s="78">
        <f t="shared" si="6"/>
        <v>71.103091837670874</v>
      </c>
      <c r="H21" s="11">
        <f>E21-F21</f>
        <v>1889800</v>
      </c>
      <c r="I21" s="227">
        <f t="shared" si="2"/>
        <v>28.896908162329122</v>
      </c>
      <c r="J21" s="11">
        <f t="shared" si="4"/>
        <v>8129800</v>
      </c>
      <c r="K21" s="227">
        <f t="shared" si="5"/>
        <v>63.614454060313932</v>
      </c>
      <c r="L21" s="227">
        <f t="shared" si="3"/>
        <v>0.36385545939686065</v>
      </c>
    </row>
    <row r="22" spans="1:12" ht="60.75" customHeight="1">
      <c r="A22" s="473" t="s">
        <v>61</v>
      </c>
      <c r="B22" s="333" t="s">
        <v>105</v>
      </c>
      <c r="C22" s="334" t="s">
        <v>166</v>
      </c>
      <c r="D22" s="471">
        <f>D23</f>
        <v>13035000</v>
      </c>
      <c r="E22" s="295">
        <f>SUM(E23)</f>
        <v>7255000</v>
      </c>
      <c r="F22" s="295">
        <f>SUM(F23)</f>
        <v>760000</v>
      </c>
      <c r="G22" s="288">
        <f t="shared" si="6"/>
        <v>10.475534114403859</v>
      </c>
      <c r="H22" s="397">
        <v>4330000</v>
      </c>
      <c r="I22" s="288">
        <f t="shared" si="2"/>
        <v>59.682977257064096</v>
      </c>
      <c r="J22" s="291">
        <f t="shared" si="4"/>
        <v>12275000</v>
      </c>
      <c r="K22" s="288">
        <f t="shared" si="5"/>
        <v>94.169543536632133</v>
      </c>
      <c r="L22" s="227">
        <f t="shared" si="3"/>
        <v>5.8304564633678557E-2</v>
      </c>
    </row>
    <row r="23" spans="1:12" ht="54" customHeight="1">
      <c r="A23" s="238" t="s">
        <v>283</v>
      </c>
      <c r="B23" s="86" t="s">
        <v>81</v>
      </c>
      <c r="C23" s="96" t="s">
        <v>303</v>
      </c>
      <c r="D23" s="472">
        <v>13035000</v>
      </c>
      <c r="E23" s="472">
        <f>3740000+3515000</f>
        <v>7255000</v>
      </c>
      <c r="F23" s="284">
        <v>760000</v>
      </c>
      <c r="G23" s="227">
        <f t="shared" si="6"/>
        <v>10.475534114403859</v>
      </c>
      <c r="H23" s="398">
        <f>E23-F23</f>
        <v>6495000</v>
      </c>
      <c r="I23" s="227">
        <f t="shared" si="2"/>
        <v>89.524465885596143</v>
      </c>
      <c r="J23" s="11">
        <f t="shared" si="4"/>
        <v>12275000</v>
      </c>
      <c r="K23" s="227">
        <f t="shared" si="5"/>
        <v>94.169543536632133</v>
      </c>
      <c r="L23" s="227">
        <f t="shared" si="3"/>
        <v>5.8304564633678557E-2</v>
      </c>
    </row>
    <row r="24" spans="1:12" ht="60" customHeight="1">
      <c r="A24" s="473" t="s">
        <v>62</v>
      </c>
      <c r="B24" s="333" t="s">
        <v>106</v>
      </c>
      <c r="C24" s="334" t="s">
        <v>166</v>
      </c>
      <c r="D24" s="471">
        <f>D25+D26</f>
        <v>38096850</v>
      </c>
      <c r="E24" s="295">
        <f>SUM(E25+E26)</f>
        <v>26566850</v>
      </c>
      <c r="F24" s="295">
        <f>F25+F26</f>
        <v>11013500</v>
      </c>
      <c r="G24" s="288">
        <f>F24/E24*100</f>
        <v>41.455799238524705</v>
      </c>
      <c r="H24" s="292">
        <f>SUM(H25+H26)</f>
        <v>15553350</v>
      </c>
      <c r="I24" s="288">
        <f t="shared" si="2"/>
        <v>58.544200761475295</v>
      </c>
      <c r="J24" s="290">
        <f t="shared" si="4"/>
        <v>27083350</v>
      </c>
      <c r="K24" s="288">
        <f t="shared" si="5"/>
        <v>71.09078572112918</v>
      </c>
      <c r="L24" s="227">
        <f t="shared" si="3"/>
        <v>0.28909214278870826</v>
      </c>
    </row>
    <row r="25" spans="1:12" ht="58.5" customHeight="1">
      <c r="A25" s="238" t="s">
        <v>283</v>
      </c>
      <c r="B25" s="86" t="s">
        <v>108</v>
      </c>
      <c r="C25" s="96" t="s">
        <v>154</v>
      </c>
      <c r="D25" s="472">
        <v>4386850</v>
      </c>
      <c r="E25" s="472">
        <f>1956850+900000</f>
        <v>2856850</v>
      </c>
      <c r="F25" s="284">
        <v>2545000</v>
      </c>
      <c r="G25" s="227">
        <f t="shared" si="6"/>
        <v>89.084131123440159</v>
      </c>
      <c r="H25" s="398">
        <f>E25-F25</f>
        <v>311850</v>
      </c>
      <c r="I25" s="227">
        <f>H25/E25*100</f>
        <v>10.915868876559848</v>
      </c>
      <c r="J25" s="11">
        <f>SUM(D25-F25)</f>
        <v>1841850</v>
      </c>
      <c r="K25" s="227">
        <f t="shared" si="5"/>
        <v>41.985707284270035</v>
      </c>
      <c r="L25" s="227">
        <f t="shared" si="3"/>
        <v>0.58014292715729965</v>
      </c>
    </row>
    <row r="26" spans="1:12" ht="54">
      <c r="A26" s="238" t="s">
        <v>225</v>
      </c>
      <c r="B26" s="86" t="s">
        <v>109</v>
      </c>
      <c r="C26" s="96" t="s">
        <v>154</v>
      </c>
      <c r="D26" s="472">
        <v>33710000</v>
      </c>
      <c r="E26" s="472">
        <f>16855000+6855000</f>
        <v>23710000</v>
      </c>
      <c r="F26" s="284">
        <v>8468500</v>
      </c>
      <c r="G26" s="227">
        <f t="shared" si="6"/>
        <v>35.716997047659213</v>
      </c>
      <c r="H26" s="398">
        <f>E26-F26</f>
        <v>15241500</v>
      </c>
      <c r="I26" s="227">
        <f>H26/E26*100</f>
        <v>64.28300295234078</v>
      </c>
      <c r="J26" s="11">
        <f>D26-F26</f>
        <v>25241500</v>
      </c>
      <c r="K26" s="227">
        <f t="shared" si="5"/>
        <v>74.878374369623259</v>
      </c>
      <c r="L26" s="227">
        <f t="shared" si="3"/>
        <v>0.25121625630376743</v>
      </c>
    </row>
    <row r="27" spans="1:12" ht="48" customHeight="1">
      <c r="A27" s="473" t="s">
        <v>50</v>
      </c>
      <c r="B27" s="333" t="s">
        <v>110</v>
      </c>
      <c r="C27" s="334" t="s">
        <v>166</v>
      </c>
      <c r="D27" s="471">
        <f>D28+D29+D30+D31+D32+D33</f>
        <v>245724500</v>
      </c>
      <c r="E27" s="295">
        <f>E33+E32+E31+E30+E29+E28</f>
        <v>157214600</v>
      </c>
      <c r="F27" s="295">
        <f>SUM(F28+F29+F30+F31+F32+F33)</f>
        <v>153345500</v>
      </c>
      <c r="G27" s="288">
        <f t="shared" si="6"/>
        <v>97.538969027049646</v>
      </c>
      <c r="H27" s="292">
        <f t="shared" ref="H27:H64" si="7">E27-F27</f>
        <v>3869100</v>
      </c>
      <c r="I27" s="288">
        <f t="shared" si="2"/>
        <v>2.4610309729503492</v>
      </c>
      <c r="J27" s="290">
        <f t="shared" ref="J27:J65" si="8">D27-F27</f>
        <v>92379000</v>
      </c>
      <c r="K27" s="288">
        <f t="shared" si="5"/>
        <v>37.594541854800809</v>
      </c>
      <c r="L27" s="227">
        <f t="shared" si="3"/>
        <v>0.624054581451992</v>
      </c>
    </row>
    <row r="28" spans="1:12" ht="67.5" customHeight="1">
      <c r="A28" s="244" t="s">
        <v>283</v>
      </c>
      <c r="B28" s="86" t="s">
        <v>111</v>
      </c>
      <c r="C28" s="96" t="s">
        <v>303</v>
      </c>
      <c r="D28" s="472">
        <v>2134700</v>
      </c>
      <c r="E28" s="472">
        <f>939300+880400</f>
        <v>1819700</v>
      </c>
      <c r="F28" s="284">
        <v>1794000</v>
      </c>
      <c r="G28" s="279">
        <f t="shared" si="6"/>
        <v>98.5876792877947</v>
      </c>
      <c r="H28" s="398">
        <f t="shared" si="7"/>
        <v>25700</v>
      </c>
      <c r="I28" s="280">
        <f t="shared" si="2"/>
        <v>1.4123207122053085</v>
      </c>
      <c r="J28" s="11">
        <f>D28-F28</f>
        <v>340700</v>
      </c>
      <c r="K28" s="279">
        <f t="shared" si="5"/>
        <v>15.960088068581065</v>
      </c>
      <c r="L28" s="227">
        <f t="shared" si="3"/>
        <v>0.84039911931418931</v>
      </c>
    </row>
    <row r="29" spans="1:12" ht="36" customHeight="1">
      <c r="A29" s="238" t="s">
        <v>225</v>
      </c>
      <c r="B29" s="86" t="s">
        <v>77</v>
      </c>
      <c r="C29" s="96" t="s">
        <v>303</v>
      </c>
      <c r="D29" s="472">
        <v>6525000</v>
      </c>
      <c r="E29" s="472">
        <f>1960000+1685000</f>
        <v>3645000</v>
      </c>
      <c r="F29" s="284">
        <v>3645000</v>
      </c>
      <c r="G29" s="279">
        <f t="shared" si="6"/>
        <v>100</v>
      </c>
      <c r="H29" s="398">
        <f t="shared" si="7"/>
        <v>0</v>
      </c>
      <c r="I29" s="280">
        <f t="shared" si="2"/>
        <v>0</v>
      </c>
      <c r="J29" s="11">
        <f t="shared" si="8"/>
        <v>2880000</v>
      </c>
      <c r="K29" s="279">
        <f t="shared" si="5"/>
        <v>44.137931034482762</v>
      </c>
      <c r="L29" s="227">
        <f t="shared" si="3"/>
        <v>0.55862068965517242</v>
      </c>
    </row>
    <row r="30" spans="1:12" ht="40.5">
      <c r="A30" s="238" t="s">
        <v>226</v>
      </c>
      <c r="B30" s="86" t="s">
        <v>113</v>
      </c>
      <c r="C30" s="96" t="s">
        <v>303</v>
      </c>
      <c r="D30" s="472">
        <v>11349800</v>
      </c>
      <c r="E30" s="472">
        <f>3962450+2462450</f>
        <v>6424900</v>
      </c>
      <c r="F30" s="284">
        <v>5800000</v>
      </c>
      <c r="G30" s="279">
        <f t="shared" si="6"/>
        <v>90.273778580211356</v>
      </c>
      <c r="H30" s="398">
        <f t="shared" si="7"/>
        <v>624900</v>
      </c>
      <c r="I30" s="280">
        <f t="shared" si="2"/>
        <v>9.7262214197886347</v>
      </c>
      <c r="J30" s="11">
        <f t="shared" si="8"/>
        <v>5549800</v>
      </c>
      <c r="K30" s="279">
        <f t="shared" si="5"/>
        <v>48.897777934412936</v>
      </c>
      <c r="L30" s="227">
        <f t="shared" si="3"/>
        <v>0.51102222065587055</v>
      </c>
    </row>
    <row r="31" spans="1:12" ht="54">
      <c r="A31" s="238" t="s">
        <v>227</v>
      </c>
      <c r="B31" s="86" t="s">
        <v>114</v>
      </c>
      <c r="C31" s="96" t="s">
        <v>303</v>
      </c>
      <c r="D31" s="472">
        <v>6000000</v>
      </c>
      <c r="E31" s="472">
        <f>1500000+1500000</f>
        <v>3000000</v>
      </c>
      <c r="F31" s="284">
        <v>900000</v>
      </c>
      <c r="G31" s="279">
        <f t="shared" si="6"/>
        <v>30</v>
      </c>
      <c r="H31" s="398">
        <f t="shared" si="7"/>
        <v>2100000</v>
      </c>
      <c r="I31" s="280">
        <f t="shared" si="2"/>
        <v>70</v>
      </c>
      <c r="J31" s="11">
        <f t="shared" si="8"/>
        <v>5100000</v>
      </c>
      <c r="K31" s="279">
        <f>J31/D31*100</f>
        <v>85</v>
      </c>
      <c r="L31" s="227">
        <f t="shared" si="3"/>
        <v>0.15</v>
      </c>
    </row>
    <row r="32" spans="1:12" ht="38.25" customHeight="1">
      <c r="A32" s="238" t="s">
        <v>228</v>
      </c>
      <c r="B32" s="86" t="s">
        <v>115</v>
      </c>
      <c r="C32" s="96" t="s">
        <v>303</v>
      </c>
      <c r="D32" s="246">
        <v>120635000</v>
      </c>
      <c r="E32" s="246">
        <f>58175000+24750000</f>
        <v>82925000</v>
      </c>
      <c r="F32" s="284">
        <v>82150000</v>
      </c>
      <c r="G32" s="279">
        <f>F32/E32*100</f>
        <v>99.065420560747668</v>
      </c>
      <c r="H32" s="398">
        <f t="shared" si="7"/>
        <v>775000</v>
      </c>
      <c r="I32" s="280">
        <f t="shared" si="2"/>
        <v>0.93457943925233633</v>
      </c>
      <c r="J32" s="11">
        <f t="shared" si="8"/>
        <v>38485000</v>
      </c>
      <c r="K32" s="279">
        <f t="shared" si="5"/>
        <v>31.902018485514155</v>
      </c>
      <c r="L32" s="227">
        <f t="shared" si="3"/>
        <v>0.6809798151448585</v>
      </c>
    </row>
    <row r="33" spans="1:13" ht="43.5" customHeight="1">
      <c r="A33" s="238" t="s">
        <v>229</v>
      </c>
      <c r="B33" s="86" t="s">
        <v>116</v>
      </c>
      <c r="C33" s="96" t="s">
        <v>303</v>
      </c>
      <c r="D33" s="472">
        <v>99080000</v>
      </c>
      <c r="E33" s="472">
        <f>39600000+19800000</f>
        <v>59400000</v>
      </c>
      <c r="F33" s="284">
        <v>59056500</v>
      </c>
      <c r="G33" s="279">
        <f t="shared" si="6"/>
        <v>99.421717171717177</v>
      </c>
      <c r="H33" s="398">
        <f t="shared" si="7"/>
        <v>343500</v>
      </c>
      <c r="I33" s="280">
        <f t="shared" si="2"/>
        <v>0.57828282828282829</v>
      </c>
      <c r="J33" s="11">
        <f t="shared" si="8"/>
        <v>40023500</v>
      </c>
      <c r="K33" s="279">
        <f t="shared" si="5"/>
        <v>40.395135244247072</v>
      </c>
      <c r="L33" s="227">
        <f t="shared" si="3"/>
        <v>0.59604864755752929</v>
      </c>
    </row>
    <row r="34" spans="1:13" ht="62.25" customHeight="1">
      <c r="A34" s="473" t="s">
        <v>63</v>
      </c>
      <c r="B34" s="333" t="s">
        <v>528</v>
      </c>
      <c r="C34" s="334" t="s">
        <v>166</v>
      </c>
      <c r="D34" s="474">
        <f>D35</f>
        <v>39000000</v>
      </c>
      <c r="E34" s="295">
        <f>E35</f>
        <v>39000000</v>
      </c>
      <c r="F34" s="296">
        <f>F35</f>
        <v>0</v>
      </c>
      <c r="G34" s="608">
        <f t="shared" si="6"/>
        <v>0</v>
      </c>
      <c r="H34" s="397">
        <f t="shared" si="7"/>
        <v>39000000</v>
      </c>
      <c r="I34" s="609">
        <f t="shared" si="2"/>
        <v>100</v>
      </c>
      <c r="J34" s="291">
        <f t="shared" si="8"/>
        <v>39000000</v>
      </c>
      <c r="K34" s="608">
        <f t="shared" si="5"/>
        <v>100</v>
      </c>
      <c r="L34" s="227">
        <f t="shared" si="3"/>
        <v>0</v>
      </c>
    </row>
    <row r="35" spans="1:13" ht="43.5" customHeight="1">
      <c r="A35" s="238" t="s">
        <v>283</v>
      </c>
      <c r="B35" s="86" t="s">
        <v>529</v>
      </c>
      <c r="C35" s="96" t="s">
        <v>303</v>
      </c>
      <c r="D35" s="247">
        <v>39000000</v>
      </c>
      <c r="E35" s="247">
        <v>39000000</v>
      </c>
      <c r="F35" s="284">
        <v>0</v>
      </c>
      <c r="G35" s="279">
        <f t="shared" si="6"/>
        <v>0</v>
      </c>
      <c r="H35" s="398">
        <f t="shared" si="7"/>
        <v>39000000</v>
      </c>
      <c r="I35" s="280">
        <f t="shared" si="2"/>
        <v>100</v>
      </c>
      <c r="J35" s="11">
        <f t="shared" si="8"/>
        <v>39000000</v>
      </c>
      <c r="K35" s="279">
        <f t="shared" si="5"/>
        <v>100</v>
      </c>
      <c r="L35" s="227">
        <f t="shared" si="3"/>
        <v>0</v>
      </c>
    </row>
    <row r="36" spans="1:13" ht="62.25" customHeight="1">
      <c r="A36" s="473" t="s">
        <v>64</v>
      </c>
      <c r="B36" s="333" t="s">
        <v>117</v>
      </c>
      <c r="C36" s="334" t="s">
        <v>166</v>
      </c>
      <c r="D36" s="474">
        <f>D37+D38+D39+D40</f>
        <v>233775982</v>
      </c>
      <c r="E36" s="295">
        <f>SUM(E37+E38+E39+E40)</f>
        <v>125954600</v>
      </c>
      <c r="F36" s="296">
        <f>F37+F38+F39+F40</f>
        <v>97248186</v>
      </c>
      <c r="G36" s="288">
        <f t="shared" si="6"/>
        <v>77.208919721868043</v>
      </c>
      <c r="H36" s="292">
        <f t="shared" si="7"/>
        <v>28706414</v>
      </c>
      <c r="I36" s="288">
        <f t="shared" si="2"/>
        <v>22.791080278131961</v>
      </c>
      <c r="J36" s="290">
        <f t="shared" si="8"/>
        <v>136527796</v>
      </c>
      <c r="K36" s="288" t="s">
        <v>58</v>
      </c>
      <c r="L36" s="227">
        <f t="shared" si="3"/>
        <v>0.4159887819442461</v>
      </c>
    </row>
    <row r="37" spans="1:13" ht="37.5" customHeight="1">
      <c r="A37" s="248">
        <v>1</v>
      </c>
      <c r="B37" s="86" t="s">
        <v>119</v>
      </c>
      <c r="C37" s="96" t="s">
        <v>303</v>
      </c>
      <c r="D37" s="247">
        <v>8002100</v>
      </c>
      <c r="E37" s="247">
        <f>2677100+2277500</f>
        <v>4954600</v>
      </c>
      <c r="F37" s="284">
        <v>4323000</v>
      </c>
      <c r="G37" s="279">
        <f t="shared" si="6"/>
        <v>87.252250433940176</v>
      </c>
      <c r="H37" s="398">
        <f t="shared" si="7"/>
        <v>631600</v>
      </c>
      <c r="I37" s="280">
        <f t="shared" si="2"/>
        <v>12.747749566059824</v>
      </c>
      <c r="J37" s="11">
        <f t="shared" si="8"/>
        <v>3679100</v>
      </c>
      <c r="K37" s="279">
        <f t="shared" si="5"/>
        <v>45.976681121205679</v>
      </c>
      <c r="L37" s="227">
        <f t="shared" si="3"/>
        <v>0.54023318878794313</v>
      </c>
    </row>
    <row r="38" spans="1:13" ht="45" customHeight="1">
      <c r="A38" s="238" t="s">
        <v>225</v>
      </c>
      <c r="B38" s="86" t="s">
        <v>27</v>
      </c>
      <c r="C38" s="96" t="s">
        <v>303</v>
      </c>
      <c r="D38" s="247">
        <v>37748882</v>
      </c>
      <c r="E38" s="247">
        <f>15000000+10000000</f>
        <v>25000000</v>
      </c>
      <c r="F38" s="283">
        <v>17175186</v>
      </c>
      <c r="G38" s="279">
        <f t="shared" si="6"/>
        <v>68.700744</v>
      </c>
      <c r="H38" s="398">
        <f t="shared" si="7"/>
        <v>7824814</v>
      </c>
      <c r="I38" s="280">
        <f t="shared" si="2"/>
        <v>31.299255999999996</v>
      </c>
      <c r="J38" s="11">
        <f t="shared" si="8"/>
        <v>20573696</v>
      </c>
      <c r="K38" s="279">
        <f t="shared" si="5"/>
        <v>54.501471063434401</v>
      </c>
      <c r="L38" s="227">
        <f t="shared" si="3"/>
        <v>0.45498528936565591</v>
      </c>
    </row>
    <row r="39" spans="1:13" ht="50.25" customHeight="1">
      <c r="A39" s="238" t="s">
        <v>226</v>
      </c>
      <c r="B39" s="86" t="s">
        <v>57</v>
      </c>
      <c r="C39" s="96" t="s">
        <v>303</v>
      </c>
      <c r="D39" s="247">
        <v>5025000</v>
      </c>
      <c r="E39" s="247">
        <v>4500000</v>
      </c>
      <c r="F39" s="294">
        <v>4500000</v>
      </c>
      <c r="G39" s="279">
        <f>F39/E39*100</f>
        <v>100</v>
      </c>
      <c r="H39" s="398">
        <f t="shared" si="7"/>
        <v>0</v>
      </c>
      <c r="I39" s="280">
        <f>H39/E39*100</f>
        <v>0</v>
      </c>
      <c r="J39" s="11">
        <f t="shared" si="8"/>
        <v>525000</v>
      </c>
      <c r="K39" s="279">
        <f t="shared" si="5"/>
        <v>10.44776119402985</v>
      </c>
      <c r="L39" s="227">
        <f t="shared" si="3"/>
        <v>0.89552238805970152</v>
      </c>
      <c r="M39" t="s">
        <v>58</v>
      </c>
    </row>
    <row r="40" spans="1:13" ht="45" customHeight="1">
      <c r="A40" s="245">
        <v>4</v>
      </c>
      <c r="B40" s="86" t="s">
        <v>120</v>
      </c>
      <c r="C40" s="96" t="s">
        <v>303</v>
      </c>
      <c r="D40" s="247">
        <v>183000000</v>
      </c>
      <c r="E40" s="247">
        <f>45750000+45750000</f>
        <v>91500000</v>
      </c>
      <c r="F40" s="284">
        <v>71250000</v>
      </c>
      <c r="G40" s="279">
        <f t="shared" si="6"/>
        <v>77.868852459016395</v>
      </c>
      <c r="H40" s="398">
        <f t="shared" si="7"/>
        <v>20250000</v>
      </c>
      <c r="I40" s="280">
        <f t="shared" si="2"/>
        <v>22.131147540983605</v>
      </c>
      <c r="J40" s="11">
        <f t="shared" si="8"/>
        <v>111750000</v>
      </c>
      <c r="K40" s="279">
        <f t="shared" si="5"/>
        <v>61.065573770491795</v>
      </c>
      <c r="L40" s="227">
        <f t="shared" si="3"/>
        <v>0.38934426229508196</v>
      </c>
    </row>
    <row r="41" spans="1:13" ht="63" customHeight="1">
      <c r="A41" s="473" t="s">
        <v>65</v>
      </c>
      <c r="B41" s="333" t="s">
        <v>121</v>
      </c>
      <c r="C41" s="334" t="s">
        <v>166</v>
      </c>
      <c r="D41" s="474">
        <f>D42+D43+D44</f>
        <v>87085000</v>
      </c>
      <c r="E41" s="297">
        <f>E42+E43+E44</f>
        <v>55835000</v>
      </c>
      <c r="F41" s="295">
        <f>SUM(F42+F43+F44)</f>
        <v>46032000</v>
      </c>
      <c r="G41" s="288">
        <f t="shared" si="6"/>
        <v>82.442912151876072</v>
      </c>
      <c r="H41" s="292">
        <f t="shared" si="7"/>
        <v>9803000</v>
      </c>
      <c r="I41" s="288">
        <f t="shared" si="2"/>
        <v>17.557087848123938</v>
      </c>
      <c r="J41" s="290">
        <f t="shared" si="8"/>
        <v>41053000</v>
      </c>
      <c r="K41" s="288">
        <f t="shared" si="5"/>
        <v>47.141298731124763</v>
      </c>
      <c r="L41" s="227">
        <f t="shared" si="3"/>
        <v>0.52858701268875241</v>
      </c>
    </row>
    <row r="42" spans="1:13" ht="91.5" customHeight="1">
      <c r="A42" s="238" t="s">
        <v>283</v>
      </c>
      <c r="B42" s="86" t="s">
        <v>122</v>
      </c>
      <c r="C42" s="96" t="s">
        <v>303</v>
      </c>
      <c r="D42" s="247">
        <v>21395000</v>
      </c>
      <c r="E42" s="247">
        <f>5215000+14930000</f>
        <v>20145000</v>
      </c>
      <c r="F42" s="284">
        <v>11727000</v>
      </c>
      <c r="G42" s="279">
        <f t="shared" si="6"/>
        <v>58.212956068503352</v>
      </c>
      <c r="H42" s="398">
        <f t="shared" si="7"/>
        <v>8418000</v>
      </c>
      <c r="I42" s="280">
        <f t="shared" si="2"/>
        <v>41.787043931496648</v>
      </c>
      <c r="J42" s="11">
        <f t="shared" si="8"/>
        <v>9668000</v>
      </c>
      <c r="K42" s="279">
        <f t="shared" si="5"/>
        <v>45.188128067305442</v>
      </c>
      <c r="L42" s="227">
        <f t="shared" si="3"/>
        <v>0.54811871932694556</v>
      </c>
    </row>
    <row r="43" spans="1:13" ht="52.5" customHeight="1">
      <c r="A43" s="238" t="s">
        <v>225</v>
      </c>
      <c r="B43" s="86" t="s">
        <v>123</v>
      </c>
      <c r="C43" s="96" t="s">
        <v>303</v>
      </c>
      <c r="D43" s="247">
        <v>10690000</v>
      </c>
      <c r="E43" s="247">
        <f>5710000+4980000</f>
        <v>10690000</v>
      </c>
      <c r="F43" s="284">
        <v>9305000</v>
      </c>
      <c r="G43" s="279">
        <f t="shared" si="6"/>
        <v>87.043966323666979</v>
      </c>
      <c r="H43" s="398">
        <f t="shared" si="7"/>
        <v>1385000</v>
      </c>
      <c r="I43" s="280">
        <f t="shared" si="2"/>
        <v>12.956033676333019</v>
      </c>
      <c r="J43" s="11">
        <f t="shared" si="8"/>
        <v>1385000</v>
      </c>
      <c r="K43" s="279">
        <f t="shared" si="5"/>
        <v>12.956033676333019</v>
      </c>
      <c r="L43" s="227">
        <f t="shared" si="3"/>
        <v>0.87043966323666977</v>
      </c>
    </row>
    <row r="44" spans="1:13" ht="67.5">
      <c r="A44" s="245">
        <v>3</v>
      </c>
      <c r="B44" s="86" t="s">
        <v>153</v>
      </c>
      <c r="C44" s="96" t="s">
        <v>303</v>
      </c>
      <c r="D44" s="247">
        <v>55000000</v>
      </c>
      <c r="E44" s="247">
        <v>25000000</v>
      </c>
      <c r="F44" s="284">
        <v>25000000</v>
      </c>
      <c r="G44" s="281">
        <f>F44/E44*100</f>
        <v>100</v>
      </c>
      <c r="H44" s="398">
        <f t="shared" si="7"/>
        <v>0</v>
      </c>
      <c r="I44" s="280">
        <f t="shared" si="2"/>
        <v>0</v>
      </c>
      <c r="J44" s="11">
        <f t="shared" si="8"/>
        <v>30000000</v>
      </c>
      <c r="K44" s="279">
        <f t="shared" si="5"/>
        <v>54.54545454545454</v>
      </c>
      <c r="L44" s="227">
        <f t="shared" si="3"/>
        <v>0.45454545454545453</v>
      </c>
    </row>
    <row r="45" spans="1:13" ht="63.75" customHeight="1">
      <c r="A45" s="239" t="s">
        <v>225</v>
      </c>
      <c r="B45" s="228" t="s">
        <v>125</v>
      </c>
      <c r="C45" s="236" t="s">
        <v>421</v>
      </c>
      <c r="D45" s="229">
        <f>D46</f>
        <v>7557500</v>
      </c>
      <c r="E45" s="230">
        <f>E46</f>
        <v>3841250</v>
      </c>
      <c r="F45" s="230">
        <f>F46</f>
        <v>2976250</v>
      </c>
      <c r="G45" s="221">
        <f t="shared" si="6"/>
        <v>77.481288643019852</v>
      </c>
      <c r="H45" s="232">
        <f t="shared" si="7"/>
        <v>865000</v>
      </c>
      <c r="I45" s="221">
        <f t="shared" si="2"/>
        <v>22.518711356980152</v>
      </c>
      <c r="J45" s="222">
        <f t="shared" si="8"/>
        <v>4581250</v>
      </c>
      <c r="K45" s="221">
        <f t="shared" si="5"/>
        <v>60.61859080383725</v>
      </c>
      <c r="L45" s="227">
        <f t="shared" si="3"/>
        <v>0.39381409196162753</v>
      </c>
    </row>
    <row r="46" spans="1:13" ht="51">
      <c r="A46" s="606" t="s">
        <v>25</v>
      </c>
      <c r="B46" s="333" t="s">
        <v>127</v>
      </c>
      <c r="C46" s="607" t="s">
        <v>167</v>
      </c>
      <c r="D46" s="474">
        <f>D47</f>
        <v>7557500</v>
      </c>
      <c r="E46" s="475">
        <f>E47</f>
        <v>3841250</v>
      </c>
      <c r="F46" s="395">
        <f>SUM(F47)</f>
        <v>2976250</v>
      </c>
      <c r="G46" s="476">
        <f t="shared" si="6"/>
        <v>77.481288643019852</v>
      </c>
      <c r="H46" s="477">
        <f t="shared" si="7"/>
        <v>865000</v>
      </c>
      <c r="I46" s="478">
        <f t="shared" si="2"/>
        <v>22.518711356980152</v>
      </c>
      <c r="J46" s="336">
        <f t="shared" si="8"/>
        <v>4581250</v>
      </c>
      <c r="K46" s="476">
        <f>J46/D46*100</f>
        <v>60.61859080383725</v>
      </c>
      <c r="L46" s="227">
        <f t="shared" si="3"/>
        <v>0.39381409196162753</v>
      </c>
    </row>
    <row r="47" spans="1:13" ht="61.5" customHeight="1">
      <c r="A47" s="238" t="s">
        <v>283</v>
      </c>
      <c r="B47" s="249" t="s">
        <v>186</v>
      </c>
      <c r="C47" s="96" t="s">
        <v>167</v>
      </c>
      <c r="D47" s="247">
        <v>7557500</v>
      </c>
      <c r="E47" s="247">
        <f>2386250+1455000</f>
        <v>3841250</v>
      </c>
      <c r="F47" s="396">
        <v>2976250</v>
      </c>
      <c r="G47" s="282">
        <f t="shared" si="6"/>
        <v>77.481288643019852</v>
      </c>
      <c r="H47" s="398">
        <f t="shared" si="7"/>
        <v>865000</v>
      </c>
      <c r="I47" s="280">
        <f t="shared" si="2"/>
        <v>22.518711356980152</v>
      </c>
      <c r="J47" s="11">
        <f t="shared" si="8"/>
        <v>4581250</v>
      </c>
      <c r="K47" s="279">
        <f>J47/D47*100</f>
        <v>60.61859080383725</v>
      </c>
      <c r="L47" s="227">
        <f t="shared" si="3"/>
        <v>0.39381409196162753</v>
      </c>
    </row>
    <row r="48" spans="1:13" ht="63.75" customHeight="1">
      <c r="A48" s="250">
        <v>3</v>
      </c>
      <c r="B48" s="228" t="s">
        <v>129</v>
      </c>
      <c r="C48" s="251" t="s">
        <v>421</v>
      </c>
      <c r="D48" s="229">
        <f>D49</f>
        <v>79430474</v>
      </c>
      <c r="E48" s="230">
        <f>E49</f>
        <v>53430474</v>
      </c>
      <c r="F48" s="230">
        <f>F49</f>
        <v>44814950</v>
      </c>
      <c r="G48" s="231">
        <f>F48/E48*100</f>
        <v>83.875261896422629</v>
      </c>
      <c r="H48" s="232">
        <f t="shared" si="7"/>
        <v>8615524</v>
      </c>
      <c r="I48" s="221">
        <f t="shared" si="2"/>
        <v>16.124738103577371</v>
      </c>
      <c r="J48" s="222">
        <f t="shared" si="8"/>
        <v>34615524</v>
      </c>
      <c r="K48" s="221">
        <f t="shared" si="5"/>
        <v>43.579651809707194</v>
      </c>
      <c r="L48" s="227">
        <f t="shared" si="3"/>
        <v>0.56420348190292813</v>
      </c>
    </row>
    <row r="49" spans="1:12" ht="75.75" customHeight="1">
      <c r="A49" s="473" t="s">
        <v>25</v>
      </c>
      <c r="B49" s="330" t="s">
        <v>131</v>
      </c>
      <c r="C49" s="479" t="s">
        <v>531</v>
      </c>
      <c r="D49" s="480">
        <f>D50+D51</f>
        <v>79430474</v>
      </c>
      <c r="E49" s="295">
        <f>SUM(E50:E51)</f>
        <v>53430474</v>
      </c>
      <c r="F49" s="295">
        <f>SUM(F50+F51)</f>
        <v>44814950</v>
      </c>
      <c r="G49" s="335">
        <f>SUM(G50+G51)/2</f>
        <v>88.344361701300471</v>
      </c>
      <c r="H49" s="481">
        <f t="shared" si="7"/>
        <v>8615524</v>
      </c>
      <c r="I49" s="335">
        <f t="shared" si="2"/>
        <v>16.124738103577371</v>
      </c>
      <c r="J49" s="337">
        <f t="shared" si="8"/>
        <v>34615524</v>
      </c>
      <c r="K49" s="335">
        <f>J49/D49*100</f>
        <v>43.579651809707194</v>
      </c>
      <c r="L49" s="227">
        <f t="shared" si="3"/>
        <v>0.56420348190292813</v>
      </c>
    </row>
    <row r="50" spans="1:12" ht="75" customHeight="1">
      <c r="A50" s="238" t="s">
        <v>283</v>
      </c>
      <c r="B50" s="86" t="s">
        <v>133</v>
      </c>
      <c r="C50" s="96" t="s">
        <v>159</v>
      </c>
      <c r="D50" s="278">
        <v>15023834</v>
      </c>
      <c r="E50" s="278">
        <v>15023834</v>
      </c>
      <c r="F50" s="284">
        <v>14806950</v>
      </c>
      <c r="G50" s="372">
        <f>F50/E50*100</f>
        <v>98.556400450111468</v>
      </c>
      <c r="H50" s="399">
        <f t="shared" si="7"/>
        <v>216884</v>
      </c>
      <c r="I50" s="280">
        <f t="shared" si="2"/>
        <v>1.4435995498885306</v>
      </c>
      <c r="J50" s="11">
        <f t="shared" si="8"/>
        <v>216884</v>
      </c>
      <c r="K50" s="279">
        <f>J50/D50*100</f>
        <v>1.4435995498885306</v>
      </c>
      <c r="L50" s="227">
        <f t="shared" si="3"/>
        <v>0.9855640045011147</v>
      </c>
    </row>
    <row r="51" spans="1:12" ht="67.5">
      <c r="A51" s="238" t="s">
        <v>225</v>
      </c>
      <c r="B51" s="86" t="s">
        <v>135</v>
      </c>
      <c r="C51" s="96" t="s">
        <v>159</v>
      </c>
      <c r="D51" s="277">
        <v>64406640</v>
      </c>
      <c r="E51" s="277">
        <f>24406640+14000000</f>
        <v>38406640</v>
      </c>
      <c r="F51" s="284">
        <v>30008000</v>
      </c>
      <c r="G51" s="372">
        <f>SUM(F51/E51)*100</f>
        <v>78.13232295248946</v>
      </c>
      <c r="H51" s="398">
        <f t="shared" si="7"/>
        <v>8398640</v>
      </c>
      <c r="I51" s="280">
        <f t="shared" si="2"/>
        <v>21.867677047510533</v>
      </c>
      <c r="J51" s="11">
        <f t="shared" si="8"/>
        <v>34398640</v>
      </c>
      <c r="K51" s="279">
        <f>J51/D51*100</f>
        <v>53.408530549024135</v>
      </c>
      <c r="L51" s="227">
        <f t="shared" si="3"/>
        <v>0.46591469450975864</v>
      </c>
    </row>
    <row r="52" spans="1:12" ht="63.75" customHeight="1">
      <c r="A52" s="239" t="s">
        <v>227</v>
      </c>
      <c r="B52" s="228" t="s">
        <v>238</v>
      </c>
      <c r="C52" s="236" t="s">
        <v>421</v>
      </c>
      <c r="D52" s="237">
        <f>D53+D56</f>
        <v>16584850</v>
      </c>
      <c r="E52" s="298">
        <f>SUM(E53+E56)</f>
        <v>8874850</v>
      </c>
      <c r="F52" s="373">
        <f>SUM(F53+F56)</f>
        <v>5919590</v>
      </c>
      <c r="G52" s="482">
        <f>F52/E52*100</f>
        <v>66.700732970134709</v>
      </c>
      <c r="H52" s="232">
        <f>E52-F52</f>
        <v>2955260</v>
      </c>
      <c r="I52" s="482">
        <f>H52/E52*100</f>
        <v>33.299267029865291</v>
      </c>
      <c r="J52" s="222">
        <f>D52-F52</f>
        <v>10665260</v>
      </c>
      <c r="K52" s="289">
        <f>J52/D52*100</f>
        <v>64.307244262082563</v>
      </c>
      <c r="L52" s="227">
        <f t="shared" si="3"/>
        <v>0.35692755737917436</v>
      </c>
    </row>
    <row r="53" spans="1:12" ht="55.5" customHeight="1">
      <c r="A53" s="473" t="s">
        <v>25</v>
      </c>
      <c r="B53" s="333" t="s">
        <v>161</v>
      </c>
      <c r="C53" s="483" t="s">
        <v>532</v>
      </c>
      <c r="D53" s="480">
        <f>D54+D55</f>
        <v>10189900</v>
      </c>
      <c r="E53" s="297">
        <f>SUM(E54+E55)</f>
        <v>5499900</v>
      </c>
      <c r="F53" s="371">
        <f>SUM(F54+F55)</f>
        <v>4208060</v>
      </c>
      <c r="G53" s="335">
        <f>F53/E53*100</f>
        <v>76.511572937689778</v>
      </c>
      <c r="H53" s="481">
        <v>4410000</v>
      </c>
      <c r="I53" s="335">
        <f>H53/E53*100</f>
        <v>80.183276059564719</v>
      </c>
      <c r="J53" s="337">
        <f>D53-F53</f>
        <v>5981840</v>
      </c>
      <c r="K53" s="335">
        <f>J53/D53*100</f>
        <v>58.703618288697633</v>
      </c>
      <c r="L53" s="484">
        <f t="shared" si="3"/>
        <v>0.41296381711302366</v>
      </c>
    </row>
    <row r="54" spans="1:12" ht="95.25" customHeight="1">
      <c r="A54" s="238" t="s">
        <v>283</v>
      </c>
      <c r="B54" s="166" t="s">
        <v>162</v>
      </c>
      <c r="C54" s="96" t="s">
        <v>532</v>
      </c>
      <c r="D54" s="277">
        <v>6144950</v>
      </c>
      <c r="E54" s="277">
        <f>2089950+1185000</f>
        <v>3274950</v>
      </c>
      <c r="F54" s="293">
        <v>2726530</v>
      </c>
      <c r="G54" s="279">
        <f>F54/E63*100</f>
        <v>60.517606845195161</v>
      </c>
      <c r="H54" s="398">
        <f>E54-F54</f>
        <v>548420</v>
      </c>
      <c r="I54" s="280">
        <f>H54/E63*100</f>
        <v>12.172639195622983</v>
      </c>
      <c r="J54" s="11">
        <f>D54-F54</f>
        <v>3418420</v>
      </c>
      <c r="K54" s="279">
        <v>100</v>
      </c>
      <c r="L54" s="227">
        <f t="shared" si="3"/>
        <v>0.44370255250246138</v>
      </c>
    </row>
    <row r="55" spans="1:12" ht="44.25" customHeight="1">
      <c r="A55" s="238" t="s">
        <v>225</v>
      </c>
      <c r="B55" s="166" t="s">
        <v>165</v>
      </c>
      <c r="C55" s="96" t="s">
        <v>532</v>
      </c>
      <c r="D55" s="277">
        <v>4044950</v>
      </c>
      <c r="E55" s="277">
        <f>1564950+660000</f>
        <v>2224950</v>
      </c>
      <c r="F55" s="370">
        <v>1481530</v>
      </c>
      <c r="G55" s="279">
        <f>F55/E64*100</f>
        <v>32.706300498918274</v>
      </c>
      <c r="H55" s="398">
        <f>E55-F55</f>
        <v>743420</v>
      </c>
      <c r="I55" s="280">
        <f>H55/E64*100</f>
        <v>16.411762108702373</v>
      </c>
      <c r="J55" s="11">
        <f>D55-F55</f>
        <v>2563420</v>
      </c>
      <c r="K55" s="279">
        <v>100</v>
      </c>
      <c r="L55" s="227">
        <f t="shared" si="3"/>
        <v>0.36626657931494827</v>
      </c>
    </row>
    <row r="56" spans="1:12" ht="77.25" customHeight="1">
      <c r="A56" s="473" t="s">
        <v>26</v>
      </c>
      <c r="B56" s="485" t="s">
        <v>163</v>
      </c>
      <c r="C56" s="334" t="s">
        <v>532</v>
      </c>
      <c r="D56" s="480">
        <f>D57</f>
        <v>6394950</v>
      </c>
      <c r="E56" s="297">
        <f>SUM(E57)</f>
        <v>3374950</v>
      </c>
      <c r="F56" s="371">
        <f>SUM(F57)</f>
        <v>1711530</v>
      </c>
      <c r="G56" s="335">
        <f>F56/E56*100</f>
        <v>50.712751300019256</v>
      </c>
      <c r="H56" s="486">
        <f>E56-F56</f>
        <v>1663420</v>
      </c>
      <c r="I56" s="476">
        <f t="shared" si="2"/>
        <v>49.287248699980744</v>
      </c>
      <c r="J56" s="336">
        <f t="shared" si="8"/>
        <v>4683420</v>
      </c>
      <c r="K56" s="476">
        <f t="shared" si="5"/>
        <v>73.236225459151356</v>
      </c>
      <c r="L56" s="335">
        <f t="shared" si="3"/>
        <v>0.26763774540848639</v>
      </c>
    </row>
    <row r="57" spans="1:12" ht="122.25" customHeight="1">
      <c r="A57" s="238" t="s">
        <v>283</v>
      </c>
      <c r="B57" s="166" t="s">
        <v>164</v>
      </c>
      <c r="C57" s="96" t="s">
        <v>532</v>
      </c>
      <c r="D57" s="97">
        <v>6394950</v>
      </c>
      <c r="E57" s="97">
        <f>2189950+1185000</f>
        <v>3374950</v>
      </c>
      <c r="F57" s="370">
        <v>1711530</v>
      </c>
      <c r="G57" s="279">
        <f>F57/E64*100</f>
        <v>37.783787363680517</v>
      </c>
      <c r="H57" s="399">
        <f>E64-F57</f>
        <v>2818270</v>
      </c>
      <c r="I57" s="280">
        <f>H57/E64*100</f>
        <v>62.216212636319476</v>
      </c>
      <c r="J57" s="11">
        <f>MIN(D57-F57)</f>
        <v>4683420</v>
      </c>
      <c r="K57" s="279">
        <f>J57/D64*100</f>
        <v>54.906562873689893</v>
      </c>
      <c r="L57" s="227">
        <f>F57/D57</f>
        <v>0.26763774540848639</v>
      </c>
    </row>
    <row r="58" spans="1:12" ht="70.5" customHeight="1">
      <c r="A58" s="239" t="s">
        <v>228</v>
      </c>
      <c r="B58" s="228" t="s">
        <v>137</v>
      </c>
      <c r="C58" s="233" t="s">
        <v>421</v>
      </c>
      <c r="D58" s="229">
        <f>D59</f>
        <v>35428250</v>
      </c>
      <c r="E58" s="298">
        <f>SUM(E59)</f>
        <v>18435750</v>
      </c>
      <c r="F58" s="230">
        <f>F59</f>
        <v>14426000</v>
      </c>
      <c r="G58" s="289">
        <f t="shared" ref="G58:G64" si="9">F58/E58*100</f>
        <v>78.250138996243706</v>
      </c>
      <c r="H58" s="232">
        <f t="shared" si="7"/>
        <v>4009750</v>
      </c>
      <c r="I58" s="221">
        <f t="shared" si="2"/>
        <v>21.749861003756287</v>
      </c>
      <c r="J58" s="222">
        <f t="shared" si="8"/>
        <v>21002250</v>
      </c>
      <c r="K58" s="221">
        <f t="shared" si="5"/>
        <v>59.281082187237587</v>
      </c>
      <c r="L58" s="227">
        <f t="shared" si="3"/>
        <v>0.40718917812762412</v>
      </c>
    </row>
    <row r="59" spans="1:12" ht="73.5" customHeight="1">
      <c r="A59" s="473" t="s">
        <v>25</v>
      </c>
      <c r="B59" s="333" t="s">
        <v>138</v>
      </c>
      <c r="C59" s="334" t="s">
        <v>152</v>
      </c>
      <c r="D59" s="474">
        <f>D60</f>
        <v>35428250</v>
      </c>
      <c r="E59" s="297">
        <f>SUM(E60)</f>
        <v>18435750</v>
      </c>
      <c r="F59" s="295">
        <f>F60</f>
        <v>14426000</v>
      </c>
      <c r="G59" s="335">
        <f t="shared" si="9"/>
        <v>78.250138996243706</v>
      </c>
      <c r="H59" s="481">
        <f t="shared" si="7"/>
        <v>4009750</v>
      </c>
      <c r="I59" s="335">
        <f t="shared" si="2"/>
        <v>21.749861003756287</v>
      </c>
      <c r="J59" s="337">
        <f t="shared" si="8"/>
        <v>21002250</v>
      </c>
      <c r="K59" s="335">
        <f t="shared" si="5"/>
        <v>59.281082187237587</v>
      </c>
      <c r="L59" s="227">
        <f t="shared" si="3"/>
        <v>0.40718917812762412</v>
      </c>
    </row>
    <row r="60" spans="1:12" ht="54" customHeight="1">
      <c r="A60" s="238" t="s">
        <v>283</v>
      </c>
      <c r="B60" s="93" t="s">
        <v>139</v>
      </c>
      <c r="C60" s="96" t="s">
        <v>152</v>
      </c>
      <c r="D60" s="278">
        <v>35428250</v>
      </c>
      <c r="E60" s="278">
        <f>9939500+8496250</f>
        <v>18435750</v>
      </c>
      <c r="F60" s="284">
        <v>14426000</v>
      </c>
      <c r="G60" s="279">
        <f t="shared" si="9"/>
        <v>78.250138996243706</v>
      </c>
      <c r="H60" s="286">
        <f>E60-F60</f>
        <v>4009750</v>
      </c>
      <c r="I60" s="340">
        <f>H60/E60*100</f>
        <v>21.749861003756287</v>
      </c>
      <c r="J60" s="11">
        <f>D60-F60</f>
        <v>21002250</v>
      </c>
      <c r="K60" s="227">
        <f>J60/D60*100</f>
        <v>59.281082187237587</v>
      </c>
      <c r="L60" s="227">
        <f t="shared" si="3"/>
        <v>0.40718917812762412</v>
      </c>
    </row>
    <row r="61" spans="1:12" ht="76.5" customHeight="1">
      <c r="A61" s="239" t="s">
        <v>229</v>
      </c>
      <c r="B61" s="228" t="s">
        <v>141</v>
      </c>
      <c r="C61" s="236" t="s">
        <v>421</v>
      </c>
      <c r="D61" s="234">
        <f>D62</f>
        <v>15872650</v>
      </c>
      <c r="E61" s="230">
        <f>E62</f>
        <v>9035150</v>
      </c>
      <c r="F61" s="230">
        <f>SUM(F62)</f>
        <v>3825000</v>
      </c>
      <c r="G61" s="482">
        <f t="shared" si="9"/>
        <v>42.334659634870484</v>
      </c>
      <c r="H61" s="232">
        <f t="shared" si="7"/>
        <v>5210150</v>
      </c>
      <c r="I61" s="221">
        <f t="shared" si="2"/>
        <v>57.665340365129524</v>
      </c>
      <c r="J61" s="222">
        <f t="shared" si="8"/>
        <v>12047650</v>
      </c>
      <c r="K61" s="221">
        <f>J61/D61*100</f>
        <v>75.901944539821642</v>
      </c>
      <c r="L61" s="227">
        <f t="shared" si="3"/>
        <v>0.24098055460178358</v>
      </c>
    </row>
    <row r="62" spans="1:12" ht="85.5" customHeight="1">
      <c r="A62" s="473" t="s">
        <v>25</v>
      </c>
      <c r="B62" s="333" t="s">
        <v>142</v>
      </c>
      <c r="C62" s="479" t="s">
        <v>530</v>
      </c>
      <c r="D62" s="480">
        <f>D63+D64</f>
        <v>15872650</v>
      </c>
      <c r="E62" s="487">
        <f>E63+E64</f>
        <v>9035150</v>
      </c>
      <c r="F62" s="488">
        <f>F63+F64</f>
        <v>3825000</v>
      </c>
      <c r="G62" s="335">
        <f t="shared" si="9"/>
        <v>42.334659634870484</v>
      </c>
      <c r="H62" s="481">
        <f t="shared" si="7"/>
        <v>5210150</v>
      </c>
      <c r="I62" s="335">
        <f t="shared" si="2"/>
        <v>57.665340365129524</v>
      </c>
      <c r="J62" s="337">
        <f t="shared" si="8"/>
        <v>12047650</v>
      </c>
      <c r="K62" s="335">
        <f t="shared" si="5"/>
        <v>75.901944539821642</v>
      </c>
      <c r="L62" s="227">
        <f t="shared" si="3"/>
        <v>0.24098055460178358</v>
      </c>
    </row>
    <row r="63" spans="1:12" ht="54">
      <c r="A63" s="238" t="s">
        <v>283</v>
      </c>
      <c r="B63" s="86" t="s">
        <v>143</v>
      </c>
      <c r="C63" s="96" t="s">
        <v>152</v>
      </c>
      <c r="D63" s="278">
        <v>7342850</v>
      </c>
      <c r="E63" s="278">
        <v>4505350</v>
      </c>
      <c r="F63" s="370">
        <v>3585000</v>
      </c>
      <c r="G63" s="279">
        <f t="shared" si="9"/>
        <v>79.572064323526476</v>
      </c>
      <c r="H63" s="285">
        <f t="shared" si="7"/>
        <v>920350</v>
      </c>
      <c r="I63" s="280">
        <f t="shared" si="2"/>
        <v>20.427935676473528</v>
      </c>
      <c r="J63" s="11">
        <f t="shared" si="8"/>
        <v>3757850</v>
      </c>
      <c r="K63" s="279">
        <f t="shared" si="5"/>
        <v>51.176995308361192</v>
      </c>
      <c r="L63" s="227">
        <f t="shared" si="3"/>
        <v>0.48823004691638805</v>
      </c>
    </row>
    <row r="64" spans="1:12" ht="66" customHeight="1">
      <c r="A64" s="238" t="s">
        <v>227</v>
      </c>
      <c r="B64" s="86" t="s">
        <v>158</v>
      </c>
      <c r="C64" s="96" t="s">
        <v>159</v>
      </c>
      <c r="D64" s="278">
        <v>8529800</v>
      </c>
      <c r="E64" s="278">
        <v>4529800</v>
      </c>
      <c r="F64" s="284">
        <v>240000</v>
      </c>
      <c r="G64" s="279">
        <f t="shared" si="9"/>
        <v>5.2982471632301644</v>
      </c>
      <c r="H64" s="286">
        <f t="shared" si="7"/>
        <v>4289800</v>
      </c>
      <c r="I64" s="279">
        <f t="shared" si="2"/>
        <v>94.701752836769842</v>
      </c>
      <c r="J64" s="11">
        <f t="shared" si="8"/>
        <v>8289800</v>
      </c>
      <c r="K64" s="279">
        <f t="shared" si="5"/>
        <v>97.186334966822201</v>
      </c>
      <c r="L64" s="227">
        <f t="shared" si="3"/>
        <v>2.8136650331778004E-2</v>
      </c>
    </row>
    <row r="65" spans="1:12" ht="42" customHeight="1">
      <c r="A65" s="705" t="s">
        <v>28</v>
      </c>
      <c r="B65" s="705"/>
      <c r="C65" s="390"/>
      <c r="D65" s="77">
        <f>D11+D45+D48+D52+D58+D61</f>
        <v>3061372275</v>
      </c>
      <c r="E65" s="85">
        <f>E61+E58+E52+E48+E45+E11</f>
        <v>2277118058</v>
      </c>
      <c r="F65" s="85">
        <f>SUM(F11+F45+F48+F52+F58+F61)</f>
        <v>1520978448</v>
      </c>
      <c r="G65" s="8">
        <f>F65/E65*100</f>
        <v>66.794009324921873</v>
      </c>
      <c r="H65" s="89">
        <f>H11+H45+H48+H52+H58+H61</f>
        <v>756139610</v>
      </c>
      <c r="I65" s="8">
        <f t="shared" si="2"/>
        <v>33.205990675078127</v>
      </c>
      <c r="J65" s="9">
        <f t="shared" si="8"/>
        <v>1540393827</v>
      </c>
      <c r="K65" s="8">
        <f>J65/D65*100</f>
        <v>50.317102548398815</v>
      </c>
      <c r="L65" s="227">
        <f t="shared" si="3"/>
        <v>0.49682897451601177</v>
      </c>
    </row>
    <row r="66" spans="1:12" ht="24" customHeight="1">
      <c r="D66" s="376"/>
      <c r="E66" s="369"/>
      <c r="F66" s="400"/>
      <c r="G66" s="369">
        <f>F65/D65*100</f>
        <v>49.682897451601178</v>
      </c>
      <c r="H66" s="369"/>
      <c r="I66" s="369"/>
      <c r="J66" s="401"/>
      <c r="K66" s="402"/>
    </row>
    <row r="67" spans="1:12">
      <c r="A67" s="12"/>
      <c r="B67" s="13"/>
      <c r="C67" s="13"/>
      <c r="D67" s="13"/>
      <c r="E67" s="403"/>
      <c r="F67" s="76"/>
      <c r="G67" s="14"/>
      <c r="H67" s="14"/>
      <c r="I67" s="14"/>
      <c r="K67" s="14"/>
      <c r="L67" s="14"/>
    </row>
    <row r="79" spans="1:12">
      <c r="F79" t="s">
        <v>420</v>
      </c>
    </row>
  </sheetData>
  <mergeCells count="13">
    <mergeCell ref="J5:K6"/>
    <mergeCell ref="L5:L7"/>
    <mergeCell ref="A65:B65"/>
    <mergeCell ref="A1:L1"/>
    <mergeCell ref="A2:L2"/>
    <mergeCell ref="A3:L3"/>
    <mergeCell ref="A5:A7"/>
    <mergeCell ref="B5:B7"/>
    <mergeCell ref="C5:C7"/>
    <mergeCell ref="D5:D7"/>
    <mergeCell ref="E5:E7"/>
    <mergeCell ref="F5:G6"/>
    <mergeCell ref="H5:I6"/>
  </mergeCells>
  <pageMargins left="0.5" right="0.25" top="0.75" bottom="0.75" header="0.3" footer="0.3"/>
  <pageSetup paperSize="5" scale="95"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1"/>
  <sheetViews>
    <sheetView topLeftCell="A10" workbookViewId="0">
      <selection activeCell="J11" sqref="J11"/>
    </sheetView>
  </sheetViews>
  <sheetFormatPr defaultRowHeight="15"/>
  <cols>
    <col min="1" max="1" width="5.42578125" customWidth="1"/>
    <col min="2" max="2" width="21.85546875" customWidth="1"/>
    <col min="3" max="3" width="12.140625" customWidth="1"/>
    <col min="4" max="4" width="8.28515625" customWidth="1"/>
    <col min="14" max="14" width="8" customWidth="1"/>
    <col min="15" max="15" width="13.5703125" customWidth="1"/>
    <col min="18" max="18" width="6.28515625" customWidth="1"/>
    <col min="19" max="19" width="11.7109375" customWidth="1"/>
  </cols>
  <sheetData>
    <row r="1" spans="1:19">
      <c r="A1" s="716" t="s">
        <v>287</v>
      </c>
      <c r="B1" s="716"/>
      <c r="C1" s="716"/>
      <c r="D1" s="716"/>
      <c r="E1" s="716"/>
      <c r="F1" s="716"/>
      <c r="G1" s="716"/>
      <c r="H1" s="716"/>
      <c r="I1" s="716"/>
      <c r="J1" s="716"/>
      <c r="K1" s="716"/>
      <c r="L1" s="716"/>
      <c r="M1" s="716"/>
      <c r="N1" s="716"/>
      <c r="O1" s="716"/>
      <c r="P1" s="716"/>
      <c r="Q1" s="716"/>
      <c r="R1" s="716"/>
      <c r="S1" s="716"/>
    </row>
    <row r="2" spans="1:19">
      <c r="A2" s="717" t="s">
        <v>299</v>
      </c>
      <c r="B2" s="716"/>
      <c r="C2" s="716"/>
      <c r="D2" s="716"/>
      <c r="E2" s="716"/>
      <c r="F2" s="716"/>
      <c r="G2" s="716"/>
      <c r="H2" s="716"/>
      <c r="I2" s="716"/>
      <c r="J2" s="716"/>
      <c r="K2" s="716"/>
      <c r="L2" s="716"/>
      <c r="M2" s="716"/>
      <c r="N2" s="716"/>
      <c r="O2" s="716"/>
      <c r="P2" s="716"/>
      <c r="Q2" s="716"/>
      <c r="R2" s="716"/>
      <c r="S2" s="716"/>
    </row>
    <row r="3" spans="1:19">
      <c r="A3" s="716" t="s">
        <v>638</v>
      </c>
      <c r="B3" s="716"/>
      <c r="C3" s="716"/>
      <c r="D3" s="716"/>
      <c r="E3" s="716"/>
      <c r="F3" s="716"/>
      <c r="G3" s="716"/>
      <c r="H3" s="716"/>
      <c r="I3" s="716"/>
      <c r="J3" s="716"/>
      <c r="K3" s="716"/>
      <c r="L3" s="716"/>
      <c r="M3" s="716"/>
      <c r="N3" s="716"/>
      <c r="O3" s="716"/>
      <c r="P3" s="716"/>
      <c r="Q3" s="716"/>
      <c r="R3" s="716"/>
      <c r="S3" s="716"/>
    </row>
    <row r="4" spans="1:19">
      <c r="A4" s="341"/>
      <c r="B4" s="341"/>
      <c r="C4" s="341"/>
      <c r="D4" s="341"/>
      <c r="E4" s="341"/>
      <c r="F4" s="341"/>
      <c r="G4" s="341"/>
      <c r="H4" s="341"/>
      <c r="I4" s="341"/>
      <c r="J4" s="341"/>
      <c r="K4" s="341"/>
      <c r="L4" s="341"/>
      <c r="M4" s="341"/>
      <c r="N4" s="341"/>
      <c r="O4" s="341"/>
      <c r="P4" s="341"/>
      <c r="Q4" s="341"/>
      <c r="R4" s="341"/>
      <c r="S4" s="341"/>
    </row>
    <row r="5" spans="1:19">
      <c r="A5" s="718" t="s">
        <v>2</v>
      </c>
      <c r="B5" s="718" t="s">
        <v>288</v>
      </c>
      <c r="C5" s="712" t="s">
        <v>31</v>
      </c>
      <c r="D5" s="719" t="s">
        <v>32</v>
      </c>
      <c r="E5" s="712" t="s">
        <v>33</v>
      </c>
      <c r="F5" s="712" t="s">
        <v>34</v>
      </c>
      <c r="G5" s="712" t="s">
        <v>35</v>
      </c>
      <c r="H5" s="712" t="s">
        <v>289</v>
      </c>
      <c r="I5" s="712" t="s">
        <v>290</v>
      </c>
      <c r="J5" s="712" t="s">
        <v>291</v>
      </c>
      <c r="K5" s="724" t="s">
        <v>36</v>
      </c>
      <c r="L5" s="725"/>
      <c r="M5" s="712" t="s">
        <v>292</v>
      </c>
      <c r="N5" s="713" t="s">
        <v>0</v>
      </c>
      <c r="O5" s="714"/>
      <c r="P5" s="715"/>
      <c r="Q5" s="712" t="s">
        <v>293</v>
      </c>
      <c r="R5" s="712" t="s">
        <v>294</v>
      </c>
      <c r="S5" s="719" t="s">
        <v>295</v>
      </c>
    </row>
    <row r="6" spans="1:19">
      <c r="A6" s="718"/>
      <c r="B6" s="718"/>
      <c r="C6" s="712"/>
      <c r="D6" s="720"/>
      <c r="E6" s="712"/>
      <c r="F6" s="712"/>
      <c r="G6" s="712"/>
      <c r="H6" s="712"/>
      <c r="I6" s="712"/>
      <c r="J6" s="712"/>
      <c r="K6" s="726"/>
      <c r="L6" s="727"/>
      <c r="M6" s="712"/>
      <c r="N6" s="719" t="s">
        <v>296</v>
      </c>
      <c r="O6" s="713" t="s">
        <v>43</v>
      </c>
      <c r="P6" s="715"/>
      <c r="Q6" s="712"/>
      <c r="R6" s="712"/>
      <c r="S6" s="720"/>
    </row>
    <row r="7" spans="1:19">
      <c r="A7" s="718"/>
      <c r="B7" s="718"/>
      <c r="C7" s="712"/>
      <c r="D7" s="721"/>
      <c r="E7" s="712"/>
      <c r="F7" s="712"/>
      <c r="G7" s="712"/>
      <c r="H7" s="712"/>
      <c r="I7" s="712"/>
      <c r="J7" s="712"/>
      <c r="K7" s="360" t="s">
        <v>40</v>
      </c>
      <c r="L7" s="360" t="s">
        <v>297</v>
      </c>
      <c r="M7" s="712"/>
      <c r="N7" s="721"/>
      <c r="O7" s="360" t="s">
        <v>44</v>
      </c>
      <c r="P7" s="360" t="s">
        <v>45</v>
      </c>
      <c r="Q7" s="712"/>
      <c r="R7" s="712"/>
      <c r="S7" s="721"/>
    </row>
    <row r="8" spans="1:19">
      <c r="A8" s="361"/>
      <c r="B8" s="361"/>
      <c r="C8" s="361"/>
      <c r="D8" s="361"/>
      <c r="E8" s="361"/>
      <c r="F8" s="361"/>
      <c r="G8" s="361"/>
      <c r="H8" s="361"/>
      <c r="I8" s="361"/>
      <c r="J8" s="361"/>
      <c r="K8" s="361"/>
      <c r="L8" s="361"/>
      <c r="M8" s="361"/>
      <c r="N8" s="361"/>
      <c r="O8" s="361"/>
      <c r="P8" s="361"/>
      <c r="Q8" s="361"/>
      <c r="R8" s="361"/>
      <c r="S8" s="361"/>
    </row>
    <row r="9" spans="1:19" ht="78.75" customHeight="1">
      <c r="A9" s="342" t="s">
        <v>298</v>
      </c>
      <c r="B9" s="330"/>
      <c r="C9" s="366"/>
      <c r="D9" s="367"/>
      <c r="E9" s="344"/>
      <c r="F9" s="343"/>
      <c r="G9" s="345"/>
      <c r="H9" s="345"/>
      <c r="I9" s="345"/>
      <c r="J9" s="345"/>
      <c r="K9" s="345"/>
      <c r="L9" s="345"/>
      <c r="M9" s="345"/>
      <c r="N9" s="364"/>
      <c r="O9" s="362"/>
      <c r="P9" s="364"/>
      <c r="Q9" s="345"/>
      <c r="R9" s="346"/>
      <c r="S9" s="392"/>
    </row>
    <row r="10" spans="1:19" ht="64.5" customHeight="1">
      <c r="A10" s="347">
        <v>1</v>
      </c>
      <c r="B10" s="86"/>
      <c r="C10" s="247"/>
      <c r="D10" s="391"/>
      <c r="E10" s="349"/>
      <c r="F10" s="349"/>
      <c r="G10" s="350"/>
      <c r="H10" s="350"/>
      <c r="I10" s="350"/>
      <c r="J10" s="350"/>
      <c r="K10" s="350"/>
      <c r="L10" s="350"/>
      <c r="M10" s="350"/>
      <c r="N10" s="449"/>
      <c r="O10" s="365"/>
      <c r="P10" s="363"/>
      <c r="Q10" s="350"/>
      <c r="R10" s="351"/>
      <c r="S10" s="348"/>
    </row>
    <row r="11" spans="1:19">
      <c r="A11" s="722"/>
      <c r="B11" s="723"/>
      <c r="C11" s="352"/>
      <c r="D11" s="352"/>
      <c r="E11" s="353"/>
      <c r="F11" s="353"/>
      <c r="G11" s="349"/>
      <c r="H11" s="349"/>
      <c r="I11" s="349"/>
      <c r="J11" s="349"/>
      <c r="K11" s="354"/>
      <c r="L11" s="354"/>
      <c r="M11" s="354"/>
      <c r="N11" s="354"/>
      <c r="O11" s="354"/>
      <c r="P11" s="354"/>
      <c r="Q11" s="354"/>
      <c r="R11" s="354"/>
      <c r="S11" s="354"/>
    </row>
    <row r="12" spans="1:19">
      <c r="A12" s="355"/>
      <c r="B12" s="355"/>
      <c r="C12" s="356"/>
      <c r="D12" s="356"/>
      <c r="E12" s="356"/>
      <c r="F12" s="356"/>
      <c r="G12" s="356"/>
      <c r="H12" s="356"/>
      <c r="I12" s="356"/>
      <c r="J12" s="356"/>
      <c r="K12" s="355"/>
      <c r="L12" s="355"/>
      <c r="M12" s="355"/>
      <c r="N12" s="355"/>
      <c r="O12" s="355"/>
      <c r="P12" s="355"/>
      <c r="Q12" s="355"/>
      <c r="R12" s="355"/>
      <c r="S12" s="355"/>
    </row>
    <row r="13" spans="1:19">
      <c r="A13" s="355"/>
      <c r="B13" s="355"/>
      <c r="C13" s="356"/>
      <c r="D13" s="356"/>
      <c r="E13" s="356"/>
      <c r="F13" s="356"/>
      <c r="G13" s="356"/>
      <c r="H13" s="356"/>
      <c r="I13" s="356"/>
      <c r="J13" s="356"/>
      <c r="K13" s="355"/>
      <c r="L13" s="355"/>
      <c r="M13" s="355"/>
      <c r="N13" s="355"/>
      <c r="O13" s="355"/>
      <c r="P13" s="355"/>
      <c r="Q13" s="355"/>
      <c r="R13" s="355"/>
      <c r="S13" s="355"/>
    </row>
    <row r="14" spans="1:19" ht="15.75">
      <c r="A14" s="341"/>
      <c r="B14" s="355"/>
      <c r="C14" s="356"/>
      <c r="D14" s="356"/>
      <c r="E14" s="356"/>
      <c r="F14" s="356"/>
      <c r="G14" s="356"/>
      <c r="H14" s="356"/>
      <c r="I14" s="356"/>
      <c r="J14" s="356"/>
      <c r="K14" s="341"/>
      <c r="L14" s="341"/>
      <c r="M14" s="341"/>
      <c r="N14" s="393" t="s">
        <v>639</v>
      </c>
      <c r="O14" s="341"/>
      <c r="P14" s="341"/>
      <c r="Q14" s="341"/>
      <c r="R14" s="341"/>
      <c r="S14" s="341"/>
    </row>
    <row r="15" spans="1:19" ht="15.75">
      <c r="A15" s="341"/>
      <c r="B15" s="355"/>
      <c r="C15" s="355"/>
      <c r="D15" s="355"/>
      <c r="E15" s="355"/>
      <c r="F15" s="355"/>
      <c r="G15" s="341"/>
      <c r="H15" s="341"/>
      <c r="I15" s="341"/>
      <c r="J15" s="341"/>
      <c r="K15" s="341"/>
      <c r="L15" s="341"/>
      <c r="M15" s="341"/>
      <c r="N15" s="728" t="s">
        <v>300</v>
      </c>
      <c r="O15" s="728"/>
      <c r="P15" s="728"/>
      <c r="Q15" s="341"/>
      <c r="R15" s="341"/>
      <c r="S15" s="341"/>
    </row>
    <row r="16" spans="1:19" ht="15.75">
      <c r="A16" s="341"/>
      <c r="B16" s="355"/>
      <c r="C16" s="355"/>
      <c r="D16" s="356"/>
      <c r="E16" s="355"/>
      <c r="F16" s="355"/>
      <c r="G16" s="341"/>
      <c r="H16" s="341"/>
      <c r="I16" s="341"/>
      <c r="J16" s="341"/>
      <c r="K16" s="341"/>
      <c r="L16" s="341"/>
      <c r="M16" s="341"/>
      <c r="N16" s="357"/>
      <c r="O16" s="341"/>
      <c r="P16" s="341"/>
      <c r="Q16" s="341"/>
      <c r="R16" s="341"/>
      <c r="S16" s="341"/>
    </row>
    <row r="17" spans="1:19" ht="15.75">
      <c r="A17" s="341"/>
      <c r="B17" s="355"/>
      <c r="C17" s="355"/>
      <c r="D17" s="355"/>
      <c r="E17" s="355"/>
      <c r="F17" s="355"/>
      <c r="G17" s="341"/>
      <c r="H17" s="341"/>
      <c r="I17" s="341"/>
      <c r="J17" s="341"/>
      <c r="K17" s="341"/>
      <c r="L17" s="358"/>
      <c r="M17" s="358"/>
      <c r="N17" s="357"/>
      <c r="O17" s="341"/>
      <c r="P17" s="358"/>
      <c r="Q17" s="341"/>
      <c r="R17" s="341"/>
      <c r="S17" s="341"/>
    </row>
    <row r="18" spans="1:19" ht="15.75">
      <c r="A18" s="341"/>
      <c r="B18" s="355"/>
      <c r="C18" s="355"/>
      <c r="D18" s="355"/>
      <c r="E18" s="355"/>
      <c r="F18" s="355"/>
      <c r="G18" s="341"/>
      <c r="H18" s="341"/>
      <c r="I18" s="341"/>
      <c r="J18" s="341"/>
      <c r="K18" s="341"/>
      <c r="L18" s="359"/>
      <c r="M18" s="359"/>
      <c r="N18" s="357"/>
      <c r="O18" s="341"/>
      <c r="P18" s="359"/>
      <c r="Q18" s="341"/>
      <c r="R18" s="341"/>
      <c r="S18" s="341"/>
    </row>
    <row r="19" spans="1:19" ht="15.75">
      <c r="A19" s="341"/>
      <c r="B19" s="355"/>
      <c r="C19" s="355"/>
      <c r="D19" s="355"/>
      <c r="E19" s="355"/>
      <c r="F19" s="355"/>
      <c r="G19" s="341"/>
      <c r="H19" s="341"/>
      <c r="I19" s="341"/>
      <c r="J19" s="341"/>
      <c r="K19" s="341"/>
      <c r="L19" s="359"/>
      <c r="M19" s="341"/>
      <c r="N19" s="368" t="s">
        <v>517</v>
      </c>
      <c r="O19" s="341"/>
      <c r="P19" s="341"/>
      <c r="Q19" s="341"/>
      <c r="R19" s="341"/>
      <c r="S19" s="341"/>
    </row>
    <row r="20" spans="1:19" ht="15.75">
      <c r="A20" s="341"/>
      <c r="B20" s="355"/>
      <c r="C20" s="355"/>
      <c r="D20" s="355"/>
      <c r="E20" s="355"/>
      <c r="F20" s="355"/>
      <c r="G20" s="341"/>
      <c r="H20" s="341"/>
      <c r="I20" s="341"/>
      <c r="J20" s="341"/>
      <c r="K20" s="341"/>
      <c r="L20" s="341"/>
      <c r="M20" s="341"/>
      <c r="N20" s="357" t="s">
        <v>519</v>
      </c>
      <c r="O20" s="341"/>
      <c r="P20" s="341"/>
      <c r="Q20" s="341"/>
      <c r="R20" s="341"/>
      <c r="S20" s="341"/>
    </row>
    <row r="21" spans="1:19" ht="15.75">
      <c r="A21" s="341"/>
      <c r="B21" s="355"/>
      <c r="C21" s="355"/>
      <c r="D21" s="355"/>
      <c r="E21" s="355"/>
      <c r="F21" s="355"/>
      <c r="G21" s="341"/>
      <c r="H21" s="341"/>
      <c r="I21" s="341"/>
      <c r="J21" s="341"/>
      <c r="K21" s="341"/>
      <c r="L21" s="341"/>
      <c r="M21" s="341"/>
      <c r="N21" s="357" t="s">
        <v>520</v>
      </c>
      <c r="O21" s="341"/>
      <c r="P21" s="341"/>
      <c r="Q21" s="341"/>
      <c r="R21" s="341"/>
      <c r="S21" s="341"/>
    </row>
  </sheetData>
  <mergeCells count="23">
    <mergeCell ref="N15:P15"/>
    <mergeCell ref="Q5:Q7"/>
    <mergeCell ref="R5:R7"/>
    <mergeCell ref="S5:S7"/>
    <mergeCell ref="N6:N7"/>
    <mergeCell ref="O6:P6"/>
    <mergeCell ref="A11:B11"/>
    <mergeCell ref="H5:H7"/>
    <mergeCell ref="I5:I7"/>
    <mergeCell ref="J5:J7"/>
    <mergeCell ref="K5:L6"/>
    <mergeCell ref="M5:M7"/>
    <mergeCell ref="N5:P5"/>
    <mergeCell ref="A1:S1"/>
    <mergeCell ref="A2:S2"/>
    <mergeCell ref="A3:S3"/>
    <mergeCell ref="A5:A7"/>
    <mergeCell ref="B5:B7"/>
    <mergeCell ref="C5:C7"/>
    <mergeCell ref="D5:D7"/>
    <mergeCell ref="E5:E7"/>
    <mergeCell ref="F5:F7"/>
    <mergeCell ref="G5:G7"/>
  </mergeCells>
  <pageMargins left="0.7" right="0.7" top="0.75" bottom="0.75" header="0.3" footer="0.3"/>
  <pageSetup paperSize="5"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sheetPr>
  <dimension ref="A1:P23"/>
  <sheetViews>
    <sheetView topLeftCell="A4" zoomScale="70" zoomScaleNormal="70" workbookViewId="0">
      <selection activeCell="T13" sqref="T13"/>
    </sheetView>
  </sheetViews>
  <sheetFormatPr defaultColWidth="9.140625" defaultRowHeight="14.25"/>
  <cols>
    <col min="1" max="1" width="4.28515625" style="26" customWidth="1"/>
    <col min="2" max="2" width="29.42578125" style="27" customWidth="1"/>
    <col min="3" max="3" width="16" style="28" customWidth="1"/>
    <col min="4" max="4" width="10.140625" style="15" customWidth="1"/>
    <col min="5" max="5" width="21.85546875" style="15" customWidth="1"/>
    <col min="6" max="6" width="20" style="15" customWidth="1"/>
    <col min="7" max="7" width="14" style="15" customWidth="1"/>
    <col min="8" max="8" width="19.42578125" style="15" customWidth="1"/>
    <col min="9" max="9" width="11.5703125" style="15" customWidth="1"/>
    <col min="10" max="10" width="8.85546875" style="15" customWidth="1"/>
    <col min="11" max="11" width="7" style="15" customWidth="1"/>
    <col min="12" max="12" width="6.28515625" style="15" customWidth="1"/>
    <col min="13" max="13" width="13.85546875" style="15" customWidth="1"/>
    <col min="14" max="14" width="7.42578125" style="15" customWidth="1"/>
    <col min="15" max="15" width="5.140625" style="15" customWidth="1"/>
    <col min="16" max="16" width="16" style="15" customWidth="1"/>
    <col min="17" max="253" width="9.140625" style="15"/>
    <col min="254" max="254" width="4.28515625" style="15" customWidth="1"/>
    <col min="255" max="255" width="38.85546875" style="15" customWidth="1"/>
    <col min="256" max="256" width="17.7109375" style="15" customWidth="1"/>
    <col min="257" max="257" width="10.140625" style="15" customWidth="1"/>
    <col min="258" max="259" width="12.5703125" style="15" customWidth="1"/>
    <col min="260" max="261" width="14.28515625" style="15" customWidth="1"/>
    <col min="262" max="262" width="15.7109375" style="15" customWidth="1"/>
    <col min="263" max="263" width="16.42578125" style="15" customWidth="1"/>
    <col min="264" max="265" width="9.28515625" style="15" customWidth="1"/>
    <col min="266" max="266" width="4.7109375" style="15" customWidth="1"/>
    <col min="267" max="267" width="6.28515625" style="15" customWidth="1"/>
    <col min="268" max="268" width="15.28515625" style="15" customWidth="1"/>
    <col min="269" max="269" width="5.85546875" style="15" customWidth="1"/>
    <col min="270" max="271" width="5.140625" style="15" customWidth="1"/>
    <col min="272" max="272" width="15.7109375" style="15" customWidth="1"/>
    <col min="273" max="509" width="9.140625" style="15"/>
    <col min="510" max="510" width="4.28515625" style="15" customWidth="1"/>
    <col min="511" max="511" width="38.85546875" style="15" customWidth="1"/>
    <col min="512" max="512" width="17.7109375" style="15" customWidth="1"/>
    <col min="513" max="513" width="10.140625" style="15" customWidth="1"/>
    <col min="514" max="515" width="12.5703125" style="15" customWidth="1"/>
    <col min="516" max="517" width="14.28515625" style="15" customWidth="1"/>
    <col min="518" max="518" width="15.7109375" style="15" customWidth="1"/>
    <col min="519" max="519" width="16.42578125" style="15" customWidth="1"/>
    <col min="520" max="521" width="9.28515625" style="15" customWidth="1"/>
    <col min="522" max="522" width="4.7109375" style="15" customWidth="1"/>
    <col min="523" max="523" width="6.28515625" style="15" customWidth="1"/>
    <col min="524" max="524" width="15.28515625" style="15" customWidth="1"/>
    <col min="525" max="525" width="5.85546875" style="15" customWidth="1"/>
    <col min="526" max="527" width="5.140625" style="15" customWidth="1"/>
    <col min="528" max="528" width="15.7109375" style="15" customWidth="1"/>
    <col min="529" max="765" width="9.140625" style="15"/>
    <col min="766" max="766" width="4.28515625" style="15" customWidth="1"/>
    <col min="767" max="767" width="38.85546875" style="15" customWidth="1"/>
    <col min="768" max="768" width="17.7109375" style="15" customWidth="1"/>
    <col min="769" max="769" width="10.140625" style="15" customWidth="1"/>
    <col min="770" max="771" width="12.5703125" style="15" customWidth="1"/>
    <col min="772" max="773" width="14.28515625" style="15" customWidth="1"/>
    <col min="774" max="774" width="15.7109375" style="15" customWidth="1"/>
    <col min="775" max="775" width="16.42578125" style="15" customWidth="1"/>
    <col min="776" max="777" width="9.28515625" style="15" customWidth="1"/>
    <col min="778" max="778" width="4.7109375" style="15" customWidth="1"/>
    <col min="779" max="779" width="6.28515625" style="15" customWidth="1"/>
    <col min="780" max="780" width="15.28515625" style="15" customWidth="1"/>
    <col min="781" max="781" width="5.85546875" style="15" customWidth="1"/>
    <col min="782" max="783" width="5.140625" style="15" customWidth="1"/>
    <col min="784" max="784" width="15.7109375" style="15" customWidth="1"/>
    <col min="785" max="1021" width="9.140625" style="15"/>
    <col min="1022" max="1022" width="4.28515625" style="15" customWidth="1"/>
    <col min="1023" max="1023" width="38.85546875" style="15" customWidth="1"/>
    <col min="1024" max="1024" width="17.7109375" style="15" customWidth="1"/>
    <col min="1025" max="1025" width="10.140625" style="15" customWidth="1"/>
    <col min="1026" max="1027" width="12.5703125" style="15" customWidth="1"/>
    <col min="1028" max="1029" width="14.28515625" style="15" customWidth="1"/>
    <col min="1030" max="1030" width="15.7109375" style="15" customWidth="1"/>
    <col min="1031" max="1031" width="16.42578125" style="15" customWidth="1"/>
    <col min="1032" max="1033" width="9.28515625" style="15" customWidth="1"/>
    <col min="1034" max="1034" width="4.7109375" style="15" customWidth="1"/>
    <col min="1035" max="1035" width="6.28515625" style="15" customWidth="1"/>
    <col min="1036" max="1036" width="15.28515625" style="15" customWidth="1"/>
    <col min="1037" max="1037" width="5.85546875" style="15" customWidth="1"/>
    <col min="1038" max="1039" width="5.140625" style="15" customWidth="1"/>
    <col min="1040" max="1040" width="15.7109375" style="15" customWidth="1"/>
    <col min="1041" max="1277" width="9.140625" style="15"/>
    <col min="1278" max="1278" width="4.28515625" style="15" customWidth="1"/>
    <col min="1279" max="1279" width="38.85546875" style="15" customWidth="1"/>
    <col min="1280" max="1280" width="17.7109375" style="15" customWidth="1"/>
    <col min="1281" max="1281" width="10.140625" style="15" customWidth="1"/>
    <col min="1282" max="1283" width="12.5703125" style="15" customWidth="1"/>
    <col min="1284" max="1285" width="14.28515625" style="15" customWidth="1"/>
    <col min="1286" max="1286" width="15.7109375" style="15" customWidth="1"/>
    <col min="1287" max="1287" width="16.42578125" style="15" customWidth="1"/>
    <col min="1288" max="1289" width="9.28515625" style="15" customWidth="1"/>
    <col min="1290" max="1290" width="4.7109375" style="15" customWidth="1"/>
    <col min="1291" max="1291" width="6.28515625" style="15" customWidth="1"/>
    <col min="1292" max="1292" width="15.28515625" style="15" customWidth="1"/>
    <col min="1293" max="1293" width="5.85546875" style="15" customWidth="1"/>
    <col min="1294" max="1295" width="5.140625" style="15" customWidth="1"/>
    <col min="1296" max="1296" width="15.7109375" style="15" customWidth="1"/>
    <col min="1297" max="1533" width="9.140625" style="15"/>
    <col min="1534" max="1534" width="4.28515625" style="15" customWidth="1"/>
    <col min="1535" max="1535" width="38.85546875" style="15" customWidth="1"/>
    <col min="1536" max="1536" width="17.7109375" style="15" customWidth="1"/>
    <col min="1537" max="1537" width="10.140625" style="15" customWidth="1"/>
    <col min="1538" max="1539" width="12.5703125" style="15" customWidth="1"/>
    <col min="1540" max="1541" width="14.28515625" style="15" customWidth="1"/>
    <col min="1542" max="1542" width="15.7109375" style="15" customWidth="1"/>
    <col min="1543" max="1543" width="16.42578125" style="15" customWidth="1"/>
    <col min="1544" max="1545" width="9.28515625" style="15" customWidth="1"/>
    <col min="1546" max="1546" width="4.7109375" style="15" customWidth="1"/>
    <col min="1547" max="1547" width="6.28515625" style="15" customWidth="1"/>
    <col min="1548" max="1548" width="15.28515625" style="15" customWidth="1"/>
    <col min="1549" max="1549" width="5.85546875" style="15" customWidth="1"/>
    <col min="1550" max="1551" width="5.140625" style="15" customWidth="1"/>
    <col min="1552" max="1552" width="15.7109375" style="15" customWidth="1"/>
    <col min="1553" max="1789" width="9.140625" style="15"/>
    <col min="1790" max="1790" width="4.28515625" style="15" customWidth="1"/>
    <col min="1791" max="1791" width="38.85546875" style="15" customWidth="1"/>
    <col min="1792" max="1792" width="17.7109375" style="15" customWidth="1"/>
    <col min="1793" max="1793" width="10.140625" style="15" customWidth="1"/>
    <col min="1794" max="1795" width="12.5703125" style="15" customWidth="1"/>
    <col min="1796" max="1797" width="14.28515625" style="15" customWidth="1"/>
    <col min="1798" max="1798" width="15.7109375" style="15" customWidth="1"/>
    <col min="1799" max="1799" width="16.42578125" style="15" customWidth="1"/>
    <col min="1800" max="1801" width="9.28515625" style="15" customWidth="1"/>
    <col min="1802" max="1802" width="4.7109375" style="15" customWidth="1"/>
    <col min="1803" max="1803" width="6.28515625" style="15" customWidth="1"/>
    <col min="1804" max="1804" width="15.28515625" style="15" customWidth="1"/>
    <col min="1805" max="1805" width="5.85546875" style="15" customWidth="1"/>
    <col min="1806" max="1807" width="5.140625" style="15" customWidth="1"/>
    <col min="1808" max="1808" width="15.7109375" style="15" customWidth="1"/>
    <col min="1809" max="2045" width="9.140625" style="15"/>
    <col min="2046" max="2046" width="4.28515625" style="15" customWidth="1"/>
    <col min="2047" max="2047" width="38.85546875" style="15" customWidth="1"/>
    <col min="2048" max="2048" width="17.7109375" style="15" customWidth="1"/>
    <col min="2049" max="2049" width="10.140625" style="15" customWidth="1"/>
    <col min="2050" max="2051" width="12.5703125" style="15" customWidth="1"/>
    <col min="2052" max="2053" width="14.28515625" style="15" customWidth="1"/>
    <col min="2054" max="2054" width="15.7109375" style="15" customWidth="1"/>
    <col min="2055" max="2055" width="16.42578125" style="15" customWidth="1"/>
    <col min="2056" max="2057" width="9.28515625" style="15" customWidth="1"/>
    <col min="2058" max="2058" width="4.7109375" style="15" customWidth="1"/>
    <col min="2059" max="2059" width="6.28515625" style="15" customWidth="1"/>
    <col min="2060" max="2060" width="15.28515625" style="15" customWidth="1"/>
    <col min="2061" max="2061" width="5.85546875" style="15" customWidth="1"/>
    <col min="2062" max="2063" width="5.140625" style="15" customWidth="1"/>
    <col min="2064" max="2064" width="15.7109375" style="15" customWidth="1"/>
    <col min="2065" max="2301" width="9.140625" style="15"/>
    <col min="2302" max="2302" width="4.28515625" style="15" customWidth="1"/>
    <col min="2303" max="2303" width="38.85546875" style="15" customWidth="1"/>
    <col min="2304" max="2304" width="17.7109375" style="15" customWidth="1"/>
    <col min="2305" max="2305" width="10.140625" style="15" customWidth="1"/>
    <col min="2306" max="2307" width="12.5703125" style="15" customWidth="1"/>
    <col min="2308" max="2309" width="14.28515625" style="15" customWidth="1"/>
    <col min="2310" max="2310" width="15.7109375" style="15" customWidth="1"/>
    <col min="2311" max="2311" width="16.42578125" style="15" customWidth="1"/>
    <col min="2312" max="2313" width="9.28515625" style="15" customWidth="1"/>
    <col min="2314" max="2314" width="4.7109375" style="15" customWidth="1"/>
    <col min="2315" max="2315" width="6.28515625" style="15" customWidth="1"/>
    <col min="2316" max="2316" width="15.28515625" style="15" customWidth="1"/>
    <col min="2317" max="2317" width="5.85546875" style="15" customWidth="1"/>
    <col min="2318" max="2319" width="5.140625" style="15" customWidth="1"/>
    <col min="2320" max="2320" width="15.7109375" style="15" customWidth="1"/>
    <col min="2321" max="2557" width="9.140625" style="15"/>
    <col min="2558" max="2558" width="4.28515625" style="15" customWidth="1"/>
    <col min="2559" max="2559" width="38.85546875" style="15" customWidth="1"/>
    <col min="2560" max="2560" width="17.7109375" style="15" customWidth="1"/>
    <col min="2561" max="2561" width="10.140625" style="15" customWidth="1"/>
    <col min="2562" max="2563" width="12.5703125" style="15" customWidth="1"/>
    <col min="2564" max="2565" width="14.28515625" style="15" customWidth="1"/>
    <col min="2566" max="2566" width="15.7109375" style="15" customWidth="1"/>
    <col min="2567" max="2567" width="16.42578125" style="15" customWidth="1"/>
    <col min="2568" max="2569" width="9.28515625" style="15" customWidth="1"/>
    <col min="2570" max="2570" width="4.7109375" style="15" customWidth="1"/>
    <col min="2571" max="2571" width="6.28515625" style="15" customWidth="1"/>
    <col min="2572" max="2572" width="15.28515625" style="15" customWidth="1"/>
    <col min="2573" max="2573" width="5.85546875" style="15" customWidth="1"/>
    <col min="2574" max="2575" width="5.140625" style="15" customWidth="1"/>
    <col min="2576" max="2576" width="15.7109375" style="15" customWidth="1"/>
    <col min="2577" max="2813" width="9.140625" style="15"/>
    <col min="2814" max="2814" width="4.28515625" style="15" customWidth="1"/>
    <col min="2815" max="2815" width="38.85546875" style="15" customWidth="1"/>
    <col min="2816" max="2816" width="17.7109375" style="15" customWidth="1"/>
    <col min="2817" max="2817" width="10.140625" style="15" customWidth="1"/>
    <col min="2818" max="2819" width="12.5703125" style="15" customWidth="1"/>
    <col min="2820" max="2821" width="14.28515625" style="15" customWidth="1"/>
    <col min="2822" max="2822" width="15.7109375" style="15" customWidth="1"/>
    <col min="2823" max="2823" width="16.42578125" style="15" customWidth="1"/>
    <col min="2824" max="2825" width="9.28515625" style="15" customWidth="1"/>
    <col min="2826" max="2826" width="4.7109375" style="15" customWidth="1"/>
    <col min="2827" max="2827" width="6.28515625" style="15" customWidth="1"/>
    <col min="2828" max="2828" width="15.28515625" style="15" customWidth="1"/>
    <col min="2829" max="2829" width="5.85546875" style="15" customWidth="1"/>
    <col min="2830" max="2831" width="5.140625" style="15" customWidth="1"/>
    <col min="2832" max="2832" width="15.7109375" style="15" customWidth="1"/>
    <col min="2833" max="3069" width="9.140625" style="15"/>
    <col min="3070" max="3070" width="4.28515625" style="15" customWidth="1"/>
    <col min="3071" max="3071" width="38.85546875" style="15" customWidth="1"/>
    <col min="3072" max="3072" width="17.7109375" style="15" customWidth="1"/>
    <col min="3073" max="3073" width="10.140625" style="15" customWidth="1"/>
    <col min="3074" max="3075" width="12.5703125" style="15" customWidth="1"/>
    <col min="3076" max="3077" width="14.28515625" style="15" customWidth="1"/>
    <col min="3078" max="3078" width="15.7109375" style="15" customWidth="1"/>
    <col min="3079" max="3079" width="16.42578125" style="15" customWidth="1"/>
    <col min="3080" max="3081" width="9.28515625" style="15" customWidth="1"/>
    <col min="3082" max="3082" width="4.7109375" style="15" customWidth="1"/>
    <col min="3083" max="3083" width="6.28515625" style="15" customWidth="1"/>
    <col min="3084" max="3084" width="15.28515625" style="15" customWidth="1"/>
    <col min="3085" max="3085" width="5.85546875" style="15" customWidth="1"/>
    <col min="3086" max="3087" width="5.140625" style="15" customWidth="1"/>
    <col min="3088" max="3088" width="15.7109375" style="15" customWidth="1"/>
    <col min="3089" max="3325" width="9.140625" style="15"/>
    <col min="3326" max="3326" width="4.28515625" style="15" customWidth="1"/>
    <col min="3327" max="3327" width="38.85546875" style="15" customWidth="1"/>
    <col min="3328" max="3328" width="17.7109375" style="15" customWidth="1"/>
    <col min="3329" max="3329" width="10.140625" style="15" customWidth="1"/>
    <col min="3330" max="3331" width="12.5703125" style="15" customWidth="1"/>
    <col min="3332" max="3333" width="14.28515625" style="15" customWidth="1"/>
    <col min="3334" max="3334" width="15.7109375" style="15" customWidth="1"/>
    <col min="3335" max="3335" width="16.42578125" style="15" customWidth="1"/>
    <col min="3336" max="3337" width="9.28515625" style="15" customWidth="1"/>
    <col min="3338" max="3338" width="4.7109375" style="15" customWidth="1"/>
    <col min="3339" max="3339" width="6.28515625" style="15" customWidth="1"/>
    <col min="3340" max="3340" width="15.28515625" style="15" customWidth="1"/>
    <col min="3341" max="3341" width="5.85546875" style="15" customWidth="1"/>
    <col min="3342" max="3343" width="5.140625" style="15" customWidth="1"/>
    <col min="3344" max="3344" width="15.7109375" style="15" customWidth="1"/>
    <col min="3345" max="3581" width="9.140625" style="15"/>
    <col min="3582" max="3582" width="4.28515625" style="15" customWidth="1"/>
    <col min="3583" max="3583" width="38.85546875" style="15" customWidth="1"/>
    <col min="3584" max="3584" width="17.7109375" style="15" customWidth="1"/>
    <col min="3585" max="3585" width="10.140625" style="15" customWidth="1"/>
    <col min="3586" max="3587" width="12.5703125" style="15" customWidth="1"/>
    <col min="3588" max="3589" width="14.28515625" style="15" customWidth="1"/>
    <col min="3590" max="3590" width="15.7109375" style="15" customWidth="1"/>
    <col min="3591" max="3591" width="16.42578125" style="15" customWidth="1"/>
    <col min="3592" max="3593" width="9.28515625" style="15" customWidth="1"/>
    <col min="3594" max="3594" width="4.7109375" style="15" customWidth="1"/>
    <col min="3595" max="3595" width="6.28515625" style="15" customWidth="1"/>
    <col min="3596" max="3596" width="15.28515625" style="15" customWidth="1"/>
    <col min="3597" max="3597" width="5.85546875" style="15" customWidth="1"/>
    <col min="3598" max="3599" width="5.140625" style="15" customWidth="1"/>
    <col min="3600" max="3600" width="15.7109375" style="15" customWidth="1"/>
    <col min="3601" max="3837" width="9.140625" style="15"/>
    <col min="3838" max="3838" width="4.28515625" style="15" customWidth="1"/>
    <col min="3839" max="3839" width="38.85546875" style="15" customWidth="1"/>
    <col min="3840" max="3840" width="17.7109375" style="15" customWidth="1"/>
    <col min="3841" max="3841" width="10.140625" style="15" customWidth="1"/>
    <col min="3842" max="3843" width="12.5703125" style="15" customWidth="1"/>
    <col min="3844" max="3845" width="14.28515625" style="15" customWidth="1"/>
    <col min="3846" max="3846" width="15.7109375" style="15" customWidth="1"/>
    <col min="3847" max="3847" width="16.42578125" style="15" customWidth="1"/>
    <col min="3848" max="3849" width="9.28515625" style="15" customWidth="1"/>
    <col min="3850" max="3850" width="4.7109375" style="15" customWidth="1"/>
    <col min="3851" max="3851" width="6.28515625" style="15" customWidth="1"/>
    <col min="3852" max="3852" width="15.28515625" style="15" customWidth="1"/>
    <col min="3853" max="3853" width="5.85546875" style="15" customWidth="1"/>
    <col min="3854" max="3855" width="5.140625" style="15" customWidth="1"/>
    <col min="3856" max="3856" width="15.7109375" style="15" customWidth="1"/>
    <col min="3857" max="4093" width="9.140625" style="15"/>
    <col min="4094" max="4094" width="4.28515625" style="15" customWidth="1"/>
    <col min="4095" max="4095" width="38.85546875" style="15" customWidth="1"/>
    <col min="4096" max="4096" width="17.7109375" style="15" customWidth="1"/>
    <col min="4097" max="4097" width="10.140625" style="15" customWidth="1"/>
    <col min="4098" max="4099" width="12.5703125" style="15" customWidth="1"/>
    <col min="4100" max="4101" width="14.28515625" style="15" customWidth="1"/>
    <col min="4102" max="4102" width="15.7109375" style="15" customWidth="1"/>
    <col min="4103" max="4103" width="16.42578125" style="15" customWidth="1"/>
    <col min="4104" max="4105" width="9.28515625" style="15" customWidth="1"/>
    <col min="4106" max="4106" width="4.7109375" style="15" customWidth="1"/>
    <col min="4107" max="4107" width="6.28515625" style="15" customWidth="1"/>
    <col min="4108" max="4108" width="15.28515625" style="15" customWidth="1"/>
    <col min="4109" max="4109" width="5.85546875" style="15" customWidth="1"/>
    <col min="4110" max="4111" width="5.140625" style="15" customWidth="1"/>
    <col min="4112" max="4112" width="15.7109375" style="15" customWidth="1"/>
    <col min="4113" max="4349" width="9.140625" style="15"/>
    <col min="4350" max="4350" width="4.28515625" style="15" customWidth="1"/>
    <col min="4351" max="4351" width="38.85546875" style="15" customWidth="1"/>
    <col min="4352" max="4352" width="17.7109375" style="15" customWidth="1"/>
    <col min="4353" max="4353" width="10.140625" style="15" customWidth="1"/>
    <col min="4354" max="4355" width="12.5703125" style="15" customWidth="1"/>
    <col min="4356" max="4357" width="14.28515625" style="15" customWidth="1"/>
    <col min="4358" max="4358" width="15.7109375" style="15" customWidth="1"/>
    <col min="4359" max="4359" width="16.42578125" style="15" customWidth="1"/>
    <col min="4360" max="4361" width="9.28515625" style="15" customWidth="1"/>
    <col min="4362" max="4362" width="4.7109375" style="15" customWidth="1"/>
    <col min="4363" max="4363" width="6.28515625" style="15" customWidth="1"/>
    <col min="4364" max="4364" width="15.28515625" style="15" customWidth="1"/>
    <col min="4365" max="4365" width="5.85546875" style="15" customWidth="1"/>
    <col min="4366" max="4367" width="5.140625" style="15" customWidth="1"/>
    <col min="4368" max="4368" width="15.7109375" style="15" customWidth="1"/>
    <col min="4369" max="4605" width="9.140625" style="15"/>
    <col min="4606" max="4606" width="4.28515625" style="15" customWidth="1"/>
    <col min="4607" max="4607" width="38.85546875" style="15" customWidth="1"/>
    <col min="4608" max="4608" width="17.7109375" style="15" customWidth="1"/>
    <col min="4609" max="4609" width="10.140625" style="15" customWidth="1"/>
    <col min="4610" max="4611" width="12.5703125" style="15" customWidth="1"/>
    <col min="4612" max="4613" width="14.28515625" style="15" customWidth="1"/>
    <col min="4614" max="4614" width="15.7109375" style="15" customWidth="1"/>
    <col min="4615" max="4615" width="16.42578125" style="15" customWidth="1"/>
    <col min="4616" max="4617" width="9.28515625" style="15" customWidth="1"/>
    <col min="4618" max="4618" width="4.7109375" style="15" customWidth="1"/>
    <col min="4619" max="4619" width="6.28515625" style="15" customWidth="1"/>
    <col min="4620" max="4620" width="15.28515625" style="15" customWidth="1"/>
    <col min="4621" max="4621" width="5.85546875" style="15" customWidth="1"/>
    <col min="4622" max="4623" width="5.140625" style="15" customWidth="1"/>
    <col min="4624" max="4624" width="15.7109375" style="15" customWidth="1"/>
    <col min="4625" max="4861" width="9.140625" style="15"/>
    <col min="4862" max="4862" width="4.28515625" style="15" customWidth="1"/>
    <col min="4863" max="4863" width="38.85546875" style="15" customWidth="1"/>
    <col min="4864" max="4864" width="17.7109375" style="15" customWidth="1"/>
    <col min="4865" max="4865" width="10.140625" style="15" customWidth="1"/>
    <col min="4866" max="4867" width="12.5703125" style="15" customWidth="1"/>
    <col min="4868" max="4869" width="14.28515625" style="15" customWidth="1"/>
    <col min="4870" max="4870" width="15.7109375" style="15" customWidth="1"/>
    <col min="4871" max="4871" width="16.42578125" style="15" customWidth="1"/>
    <col min="4872" max="4873" width="9.28515625" style="15" customWidth="1"/>
    <col min="4874" max="4874" width="4.7109375" style="15" customWidth="1"/>
    <col min="4875" max="4875" width="6.28515625" style="15" customWidth="1"/>
    <col min="4876" max="4876" width="15.28515625" style="15" customWidth="1"/>
    <col min="4877" max="4877" width="5.85546875" style="15" customWidth="1"/>
    <col min="4878" max="4879" width="5.140625" style="15" customWidth="1"/>
    <col min="4880" max="4880" width="15.7109375" style="15" customWidth="1"/>
    <col min="4881" max="5117" width="9.140625" style="15"/>
    <col min="5118" max="5118" width="4.28515625" style="15" customWidth="1"/>
    <col min="5119" max="5119" width="38.85546875" style="15" customWidth="1"/>
    <col min="5120" max="5120" width="17.7109375" style="15" customWidth="1"/>
    <col min="5121" max="5121" width="10.140625" style="15" customWidth="1"/>
    <col min="5122" max="5123" width="12.5703125" style="15" customWidth="1"/>
    <col min="5124" max="5125" width="14.28515625" style="15" customWidth="1"/>
    <col min="5126" max="5126" width="15.7109375" style="15" customWidth="1"/>
    <col min="5127" max="5127" width="16.42578125" style="15" customWidth="1"/>
    <col min="5128" max="5129" width="9.28515625" style="15" customWidth="1"/>
    <col min="5130" max="5130" width="4.7109375" style="15" customWidth="1"/>
    <col min="5131" max="5131" width="6.28515625" style="15" customWidth="1"/>
    <col min="5132" max="5132" width="15.28515625" style="15" customWidth="1"/>
    <col min="5133" max="5133" width="5.85546875" style="15" customWidth="1"/>
    <col min="5134" max="5135" width="5.140625" style="15" customWidth="1"/>
    <col min="5136" max="5136" width="15.7109375" style="15" customWidth="1"/>
    <col min="5137" max="5373" width="9.140625" style="15"/>
    <col min="5374" max="5374" width="4.28515625" style="15" customWidth="1"/>
    <col min="5375" max="5375" width="38.85546875" style="15" customWidth="1"/>
    <col min="5376" max="5376" width="17.7109375" style="15" customWidth="1"/>
    <col min="5377" max="5377" width="10.140625" style="15" customWidth="1"/>
    <col min="5378" max="5379" width="12.5703125" style="15" customWidth="1"/>
    <col min="5380" max="5381" width="14.28515625" style="15" customWidth="1"/>
    <col min="5382" max="5382" width="15.7109375" style="15" customWidth="1"/>
    <col min="5383" max="5383" width="16.42578125" style="15" customWidth="1"/>
    <col min="5384" max="5385" width="9.28515625" style="15" customWidth="1"/>
    <col min="5386" max="5386" width="4.7109375" style="15" customWidth="1"/>
    <col min="5387" max="5387" width="6.28515625" style="15" customWidth="1"/>
    <col min="5388" max="5388" width="15.28515625" style="15" customWidth="1"/>
    <col min="5389" max="5389" width="5.85546875" style="15" customWidth="1"/>
    <col min="5390" max="5391" width="5.140625" style="15" customWidth="1"/>
    <col min="5392" max="5392" width="15.7109375" style="15" customWidth="1"/>
    <col min="5393" max="5629" width="9.140625" style="15"/>
    <col min="5630" max="5630" width="4.28515625" style="15" customWidth="1"/>
    <col min="5631" max="5631" width="38.85546875" style="15" customWidth="1"/>
    <col min="5632" max="5632" width="17.7109375" style="15" customWidth="1"/>
    <col min="5633" max="5633" width="10.140625" style="15" customWidth="1"/>
    <col min="5634" max="5635" width="12.5703125" style="15" customWidth="1"/>
    <col min="5636" max="5637" width="14.28515625" style="15" customWidth="1"/>
    <col min="5638" max="5638" width="15.7109375" style="15" customWidth="1"/>
    <col min="5639" max="5639" width="16.42578125" style="15" customWidth="1"/>
    <col min="5640" max="5641" width="9.28515625" style="15" customWidth="1"/>
    <col min="5642" max="5642" width="4.7109375" style="15" customWidth="1"/>
    <col min="5643" max="5643" width="6.28515625" style="15" customWidth="1"/>
    <col min="5644" max="5644" width="15.28515625" style="15" customWidth="1"/>
    <col min="5645" max="5645" width="5.85546875" style="15" customWidth="1"/>
    <col min="5646" max="5647" width="5.140625" style="15" customWidth="1"/>
    <col min="5648" max="5648" width="15.7109375" style="15" customWidth="1"/>
    <col min="5649" max="5885" width="9.140625" style="15"/>
    <col min="5886" max="5886" width="4.28515625" style="15" customWidth="1"/>
    <col min="5887" max="5887" width="38.85546875" style="15" customWidth="1"/>
    <col min="5888" max="5888" width="17.7109375" style="15" customWidth="1"/>
    <col min="5889" max="5889" width="10.140625" style="15" customWidth="1"/>
    <col min="5890" max="5891" width="12.5703125" style="15" customWidth="1"/>
    <col min="5892" max="5893" width="14.28515625" style="15" customWidth="1"/>
    <col min="5894" max="5894" width="15.7109375" style="15" customWidth="1"/>
    <col min="5895" max="5895" width="16.42578125" style="15" customWidth="1"/>
    <col min="5896" max="5897" width="9.28515625" style="15" customWidth="1"/>
    <col min="5898" max="5898" width="4.7109375" style="15" customWidth="1"/>
    <col min="5899" max="5899" width="6.28515625" style="15" customWidth="1"/>
    <col min="5900" max="5900" width="15.28515625" style="15" customWidth="1"/>
    <col min="5901" max="5901" width="5.85546875" style="15" customWidth="1"/>
    <col min="5902" max="5903" width="5.140625" style="15" customWidth="1"/>
    <col min="5904" max="5904" width="15.7109375" style="15" customWidth="1"/>
    <col min="5905" max="6141" width="9.140625" style="15"/>
    <col min="6142" max="6142" width="4.28515625" style="15" customWidth="1"/>
    <col min="6143" max="6143" width="38.85546875" style="15" customWidth="1"/>
    <col min="6144" max="6144" width="17.7109375" style="15" customWidth="1"/>
    <col min="6145" max="6145" width="10.140625" style="15" customWidth="1"/>
    <col min="6146" max="6147" width="12.5703125" style="15" customWidth="1"/>
    <col min="6148" max="6149" width="14.28515625" style="15" customWidth="1"/>
    <col min="6150" max="6150" width="15.7109375" style="15" customWidth="1"/>
    <col min="6151" max="6151" width="16.42578125" style="15" customWidth="1"/>
    <col min="6152" max="6153" width="9.28515625" style="15" customWidth="1"/>
    <col min="6154" max="6154" width="4.7109375" style="15" customWidth="1"/>
    <col min="6155" max="6155" width="6.28515625" style="15" customWidth="1"/>
    <col min="6156" max="6156" width="15.28515625" style="15" customWidth="1"/>
    <col min="6157" max="6157" width="5.85546875" style="15" customWidth="1"/>
    <col min="6158" max="6159" width="5.140625" style="15" customWidth="1"/>
    <col min="6160" max="6160" width="15.7109375" style="15" customWidth="1"/>
    <col min="6161" max="6397" width="9.140625" style="15"/>
    <col min="6398" max="6398" width="4.28515625" style="15" customWidth="1"/>
    <col min="6399" max="6399" width="38.85546875" style="15" customWidth="1"/>
    <col min="6400" max="6400" width="17.7109375" style="15" customWidth="1"/>
    <col min="6401" max="6401" width="10.140625" style="15" customWidth="1"/>
    <col min="6402" max="6403" width="12.5703125" style="15" customWidth="1"/>
    <col min="6404" max="6405" width="14.28515625" style="15" customWidth="1"/>
    <col min="6406" max="6406" width="15.7109375" style="15" customWidth="1"/>
    <col min="6407" max="6407" width="16.42578125" style="15" customWidth="1"/>
    <col min="6408" max="6409" width="9.28515625" style="15" customWidth="1"/>
    <col min="6410" max="6410" width="4.7109375" style="15" customWidth="1"/>
    <col min="6411" max="6411" width="6.28515625" style="15" customWidth="1"/>
    <col min="6412" max="6412" width="15.28515625" style="15" customWidth="1"/>
    <col min="6413" max="6413" width="5.85546875" style="15" customWidth="1"/>
    <col min="6414" max="6415" width="5.140625" style="15" customWidth="1"/>
    <col min="6416" max="6416" width="15.7109375" style="15" customWidth="1"/>
    <col min="6417" max="6653" width="9.140625" style="15"/>
    <col min="6654" max="6654" width="4.28515625" style="15" customWidth="1"/>
    <col min="6655" max="6655" width="38.85546875" style="15" customWidth="1"/>
    <col min="6656" max="6656" width="17.7109375" style="15" customWidth="1"/>
    <col min="6657" max="6657" width="10.140625" style="15" customWidth="1"/>
    <col min="6658" max="6659" width="12.5703125" style="15" customWidth="1"/>
    <col min="6660" max="6661" width="14.28515625" style="15" customWidth="1"/>
    <col min="6662" max="6662" width="15.7109375" style="15" customWidth="1"/>
    <col min="6663" max="6663" width="16.42578125" style="15" customWidth="1"/>
    <col min="6664" max="6665" width="9.28515625" style="15" customWidth="1"/>
    <col min="6666" max="6666" width="4.7109375" style="15" customWidth="1"/>
    <col min="6667" max="6667" width="6.28515625" style="15" customWidth="1"/>
    <col min="6668" max="6668" width="15.28515625" style="15" customWidth="1"/>
    <col min="6669" max="6669" width="5.85546875" style="15" customWidth="1"/>
    <col min="6670" max="6671" width="5.140625" style="15" customWidth="1"/>
    <col min="6672" max="6672" width="15.7109375" style="15" customWidth="1"/>
    <col min="6673" max="6909" width="9.140625" style="15"/>
    <col min="6910" max="6910" width="4.28515625" style="15" customWidth="1"/>
    <col min="6911" max="6911" width="38.85546875" style="15" customWidth="1"/>
    <col min="6912" max="6912" width="17.7109375" style="15" customWidth="1"/>
    <col min="6913" max="6913" width="10.140625" style="15" customWidth="1"/>
    <col min="6914" max="6915" width="12.5703125" style="15" customWidth="1"/>
    <col min="6916" max="6917" width="14.28515625" style="15" customWidth="1"/>
    <col min="6918" max="6918" width="15.7109375" style="15" customWidth="1"/>
    <col min="6919" max="6919" width="16.42578125" style="15" customWidth="1"/>
    <col min="6920" max="6921" width="9.28515625" style="15" customWidth="1"/>
    <col min="6922" max="6922" width="4.7109375" style="15" customWidth="1"/>
    <col min="6923" max="6923" width="6.28515625" style="15" customWidth="1"/>
    <col min="6924" max="6924" width="15.28515625" style="15" customWidth="1"/>
    <col min="6925" max="6925" width="5.85546875" style="15" customWidth="1"/>
    <col min="6926" max="6927" width="5.140625" style="15" customWidth="1"/>
    <col min="6928" max="6928" width="15.7109375" style="15" customWidth="1"/>
    <col min="6929" max="7165" width="9.140625" style="15"/>
    <col min="7166" max="7166" width="4.28515625" style="15" customWidth="1"/>
    <col min="7167" max="7167" width="38.85546875" style="15" customWidth="1"/>
    <col min="7168" max="7168" width="17.7109375" style="15" customWidth="1"/>
    <col min="7169" max="7169" width="10.140625" style="15" customWidth="1"/>
    <col min="7170" max="7171" width="12.5703125" style="15" customWidth="1"/>
    <col min="7172" max="7173" width="14.28515625" style="15" customWidth="1"/>
    <col min="7174" max="7174" width="15.7109375" style="15" customWidth="1"/>
    <col min="7175" max="7175" width="16.42578125" style="15" customWidth="1"/>
    <col min="7176" max="7177" width="9.28515625" style="15" customWidth="1"/>
    <col min="7178" max="7178" width="4.7109375" style="15" customWidth="1"/>
    <col min="7179" max="7179" width="6.28515625" style="15" customWidth="1"/>
    <col min="7180" max="7180" width="15.28515625" style="15" customWidth="1"/>
    <col min="7181" max="7181" width="5.85546875" style="15" customWidth="1"/>
    <col min="7182" max="7183" width="5.140625" style="15" customWidth="1"/>
    <col min="7184" max="7184" width="15.7109375" style="15" customWidth="1"/>
    <col min="7185" max="7421" width="9.140625" style="15"/>
    <col min="7422" max="7422" width="4.28515625" style="15" customWidth="1"/>
    <col min="7423" max="7423" width="38.85546875" style="15" customWidth="1"/>
    <col min="7424" max="7424" width="17.7109375" style="15" customWidth="1"/>
    <col min="7425" max="7425" width="10.140625" style="15" customWidth="1"/>
    <col min="7426" max="7427" width="12.5703125" style="15" customWidth="1"/>
    <col min="7428" max="7429" width="14.28515625" style="15" customWidth="1"/>
    <col min="7430" max="7430" width="15.7109375" style="15" customWidth="1"/>
    <col min="7431" max="7431" width="16.42578125" style="15" customWidth="1"/>
    <col min="7432" max="7433" width="9.28515625" style="15" customWidth="1"/>
    <col min="7434" max="7434" width="4.7109375" style="15" customWidth="1"/>
    <col min="7435" max="7435" width="6.28515625" style="15" customWidth="1"/>
    <col min="7436" max="7436" width="15.28515625" style="15" customWidth="1"/>
    <col min="7437" max="7437" width="5.85546875" style="15" customWidth="1"/>
    <col min="7438" max="7439" width="5.140625" style="15" customWidth="1"/>
    <col min="7440" max="7440" width="15.7109375" style="15" customWidth="1"/>
    <col min="7441" max="7677" width="9.140625" style="15"/>
    <col min="7678" max="7678" width="4.28515625" style="15" customWidth="1"/>
    <col min="7679" max="7679" width="38.85546875" style="15" customWidth="1"/>
    <col min="7680" max="7680" width="17.7109375" style="15" customWidth="1"/>
    <col min="7681" max="7681" width="10.140625" style="15" customWidth="1"/>
    <col min="7682" max="7683" width="12.5703125" style="15" customWidth="1"/>
    <col min="7684" max="7685" width="14.28515625" style="15" customWidth="1"/>
    <col min="7686" max="7686" width="15.7109375" style="15" customWidth="1"/>
    <col min="7687" max="7687" width="16.42578125" style="15" customWidth="1"/>
    <col min="7688" max="7689" width="9.28515625" style="15" customWidth="1"/>
    <col min="7690" max="7690" width="4.7109375" style="15" customWidth="1"/>
    <col min="7691" max="7691" width="6.28515625" style="15" customWidth="1"/>
    <col min="7692" max="7692" width="15.28515625" style="15" customWidth="1"/>
    <col min="7693" max="7693" width="5.85546875" style="15" customWidth="1"/>
    <col min="7694" max="7695" width="5.140625" style="15" customWidth="1"/>
    <col min="7696" max="7696" width="15.7109375" style="15" customWidth="1"/>
    <col min="7697" max="7933" width="9.140625" style="15"/>
    <col min="7934" max="7934" width="4.28515625" style="15" customWidth="1"/>
    <col min="7935" max="7935" width="38.85546875" style="15" customWidth="1"/>
    <col min="7936" max="7936" width="17.7109375" style="15" customWidth="1"/>
    <col min="7937" max="7937" width="10.140625" style="15" customWidth="1"/>
    <col min="7938" max="7939" width="12.5703125" style="15" customWidth="1"/>
    <col min="7940" max="7941" width="14.28515625" style="15" customWidth="1"/>
    <col min="7942" max="7942" width="15.7109375" style="15" customWidth="1"/>
    <col min="7943" max="7943" width="16.42578125" style="15" customWidth="1"/>
    <col min="7944" max="7945" width="9.28515625" style="15" customWidth="1"/>
    <col min="7946" max="7946" width="4.7109375" style="15" customWidth="1"/>
    <col min="7947" max="7947" width="6.28515625" style="15" customWidth="1"/>
    <col min="7948" max="7948" width="15.28515625" style="15" customWidth="1"/>
    <col min="7949" max="7949" width="5.85546875" style="15" customWidth="1"/>
    <col min="7950" max="7951" width="5.140625" style="15" customWidth="1"/>
    <col min="7952" max="7952" width="15.7109375" style="15" customWidth="1"/>
    <col min="7953" max="8189" width="9.140625" style="15"/>
    <col min="8190" max="8190" width="4.28515625" style="15" customWidth="1"/>
    <col min="8191" max="8191" width="38.85546875" style="15" customWidth="1"/>
    <col min="8192" max="8192" width="17.7109375" style="15" customWidth="1"/>
    <col min="8193" max="8193" width="10.140625" style="15" customWidth="1"/>
    <col min="8194" max="8195" width="12.5703125" style="15" customWidth="1"/>
    <col min="8196" max="8197" width="14.28515625" style="15" customWidth="1"/>
    <col min="8198" max="8198" width="15.7109375" style="15" customWidth="1"/>
    <col min="8199" max="8199" width="16.42578125" style="15" customWidth="1"/>
    <col min="8200" max="8201" width="9.28515625" style="15" customWidth="1"/>
    <col min="8202" max="8202" width="4.7109375" style="15" customWidth="1"/>
    <col min="8203" max="8203" width="6.28515625" style="15" customWidth="1"/>
    <col min="8204" max="8204" width="15.28515625" style="15" customWidth="1"/>
    <col min="8205" max="8205" width="5.85546875" style="15" customWidth="1"/>
    <col min="8206" max="8207" width="5.140625" style="15" customWidth="1"/>
    <col min="8208" max="8208" width="15.7109375" style="15" customWidth="1"/>
    <col min="8209" max="8445" width="9.140625" style="15"/>
    <col min="8446" max="8446" width="4.28515625" style="15" customWidth="1"/>
    <col min="8447" max="8447" width="38.85546875" style="15" customWidth="1"/>
    <col min="8448" max="8448" width="17.7109375" style="15" customWidth="1"/>
    <col min="8449" max="8449" width="10.140625" style="15" customWidth="1"/>
    <col min="8450" max="8451" width="12.5703125" style="15" customWidth="1"/>
    <col min="8452" max="8453" width="14.28515625" style="15" customWidth="1"/>
    <col min="8454" max="8454" width="15.7109375" style="15" customWidth="1"/>
    <col min="8455" max="8455" width="16.42578125" style="15" customWidth="1"/>
    <col min="8456" max="8457" width="9.28515625" style="15" customWidth="1"/>
    <col min="8458" max="8458" width="4.7109375" style="15" customWidth="1"/>
    <col min="8459" max="8459" width="6.28515625" style="15" customWidth="1"/>
    <col min="8460" max="8460" width="15.28515625" style="15" customWidth="1"/>
    <col min="8461" max="8461" width="5.85546875" style="15" customWidth="1"/>
    <col min="8462" max="8463" width="5.140625" style="15" customWidth="1"/>
    <col min="8464" max="8464" width="15.7109375" style="15" customWidth="1"/>
    <col min="8465" max="8701" width="9.140625" style="15"/>
    <col min="8702" max="8702" width="4.28515625" style="15" customWidth="1"/>
    <col min="8703" max="8703" width="38.85546875" style="15" customWidth="1"/>
    <col min="8704" max="8704" width="17.7109375" style="15" customWidth="1"/>
    <col min="8705" max="8705" width="10.140625" style="15" customWidth="1"/>
    <col min="8706" max="8707" width="12.5703125" style="15" customWidth="1"/>
    <col min="8708" max="8709" width="14.28515625" style="15" customWidth="1"/>
    <col min="8710" max="8710" width="15.7109375" style="15" customWidth="1"/>
    <col min="8711" max="8711" width="16.42578125" style="15" customWidth="1"/>
    <col min="8712" max="8713" width="9.28515625" style="15" customWidth="1"/>
    <col min="8714" max="8714" width="4.7109375" style="15" customWidth="1"/>
    <col min="8715" max="8715" width="6.28515625" style="15" customWidth="1"/>
    <col min="8716" max="8716" width="15.28515625" style="15" customWidth="1"/>
    <col min="8717" max="8717" width="5.85546875" style="15" customWidth="1"/>
    <col min="8718" max="8719" width="5.140625" style="15" customWidth="1"/>
    <col min="8720" max="8720" width="15.7109375" style="15" customWidth="1"/>
    <col min="8721" max="8957" width="9.140625" style="15"/>
    <col min="8958" max="8958" width="4.28515625" style="15" customWidth="1"/>
    <col min="8959" max="8959" width="38.85546875" style="15" customWidth="1"/>
    <col min="8960" max="8960" width="17.7109375" style="15" customWidth="1"/>
    <col min="8961" max="8961" width="10.140625" style="15" customWidth="1"/>
    <col min="8962" max="8963" width="12.5703125" style="15" customWidth="1"/>
    <col min="8964" max="8965" width="14.28515625" style="15" customWidth="1"/>
    <col min="8966" max="8966" width="15.7109375" style="15" customWidth="1"/>
    <col min="8967" max="8967" width="16.42578125" style="15" customWidth="1"/>
    <col min="8968" max="8969" width="9.28515625" style="15" customWidth="1"/>
    <col min="8970" max="8970" width="4.7109375" style="15" customWidth="1"/>
    <col min="8971" max="8971" width="6.28515625" style="15" customWidth="1"/>
    <col min="8972" max="8972" width="15.28515625" style="15" customWidth="1"/>
    <col min="8973" max="8973" width="5.85546875" style="15" customWidth="1"/>
    <col min="8974" max="8975" width="5.140625" style="15" customWidth="1"/>
    <col min="8976" max="8976" width="15.7109375" style="15" customWidth="1"/>
    <col min="8977" max="9213" width="9.140625" style="15"/>
    <col min="9214" max="9214" width="4.28515625" style="15" customWidth="1"/>
    <col min="9215" max="9215" width="38.85546875" style="15" customWidth="1"/>
    <col min="9216" max="9216" width="17.7109375" style="15" customWidth="1"/>
    <col min="9217" max="9217" width="10.140625" style="15" customWidth="1"/>
    <col min="9218" max="9219" width="12.5703125" style="15" customWidth="1"/>
    <col min="9220" max="9221" width="14.28515625" style="15" customWidth="1"/>
    <col min="9222" max="9222" width="15.7109375" style="15" customWidth="1"/>
    <col min="9223" max="9223" width="16.42578125" style="15" customWidth="1"/>
    <col min="9224" max="9225" width="9.28515625" style="15" customWidth="1"/>
    <col min="9226" max="9226" width="4.7109375" style="15" customWidth="1"/>
    <col min="9227" max="9227" width="6.28515625" style="15" customWidth="1"/>
    <col min="9228" max="9228" width="15.28515625" style="15" customWidth="1"/>
    <col min="9229" max="9229" width="5.85546875" style="15" customWidth="1"/>
    <col min="9230" max="9231" width="5.140625" style="15" customWidth="1"/>
    <col min="9232" max="9232" width="15.7109375" style="15" customWidth="1"/>
    <col min="9233" max="9469" width="9.140625" style="15"/>
    <col min="9470" max="9470" width="4.28515625" style="15" customWidth="1"/>
    <col min="9471" max="9471" width="38.85546875" style="15" customWidth="1"/>
    <col min="9472" max="9472" width="17.7109375" style="15" customWidth="1"/>
    <col min="9473" max="9473" width="10.140625" style="15" customWidth="1"/>
    <col min="9474" max="9475" width="12.5703125" style="15" customWidth="1"/>
    <col min="9476" max="9477" width="14.28515625" style="15" customWidth="1"/>
    <col min="9478" max="9478" width="15.7109375" style="15" customWidth="1"/>
    <col min="9479" max="9479" width="16.42578125" style="15" customWidth="1"/>
    <col min="9480" max="9481" width="9.28515625" style="15" customWidth="1"/>
    <col min="9482" max="9482" width="4.7109375" style="15" customWidth="1"/>
    <col min="9483" max="9483" width="6.28515625" style="15" customWidth="1"/>
    <col min="9484" max="9484" width="15.28515625" style="15" customWidth="1"/>
    <col min="9485" max="9485" width="5.85546875" style="15" customWidth="1"/>
    <col min="9486" max="9487" width="5.140625" style="15" customWidth="1"/>
    <col min="9488" max="9488" width="15.7109375" style="15" customWidth="1"/>
    <col min="9489" max="9725" width="9.140625" style="15"/>
    <col min="9726" max="9726" width="4.28515625" style="15" customWidth="1"/>
    <col min="9727" max="9727" width="38.85546875" style="15" customWidth="1"/>
    <col min="9728" max="9728" width="17.7109375" style="15" customWidth="1"/>
    <col min="9729" max="9729" width="10.140625" style="15" customWidth="1"/>
    <col min="9730" max="9731" width="12.5703125" style="15" customWidth="1"/>
    <col min="9732" max="9733" width="14.28515625" style="15" customWidth="1"/>
    <col min="9734" max="9734" width="15.7109375" style="15" customWidth="1"/>
    <col min="9735" max="9735" width="16.42578125" style="15" customWidth="1"/>
    <col min="9736" max="9737" width="9.28515625" style="15" customWidth="1"/>
    <col min="9738" max="9738" width="4.7109375" style="15" customWidth="1"/>
    <col min="9739" max="9739" width="6.28515625" style="15" customWidth="1"/>
    <col min="9740" max="9740" width="15.28515625" style="15" customWidth="1"/>
    <col min="9741" max="9741" width="5.85546875" style="15" customWidth="1"/>
    <col min="9742" max="9743" width="5.140625" style="15" customWidth="1"/>
    <col min="9744" max="9744" width="15.7109375" style="15" customWidth="1"/>
    <col min="9745" max="9981" width="9.140625" style="15"/>
    <col min="9982" max="9982" width="4.28515625" style="15" customWidth="1"/>
    <col min="9983" max="9983" width="38.85546875" style="15" customWidth="1"/>
    <col min="9984" max="9984" width="17.7109375" style="15" customWidth="1"/>
    <col min="9985" max="9985" width="10.140625" style="15" customWidth="1"/>
    <col min="9986" max="9987" width="12.5703125" style="15" customWidth="1"/>
    <col min="9988" max="9989" width="14.28515625" style="15" customWidth="1"/>
    <col min="9990" max="9990" width="15.7109375" style="15" customWidth="1"/>
    <col min="9991" max="9991" width="16.42578125" style="15" customWidth="1"/>
    <col min="9992" max="9993" width="9.28515625" style="15" customWidth="1"/>
    <col min="9994" max="9994" width="4.7109375" style="15" customWidth="1"/>
    <col min="9995" max="9995" width="6.28515625" style="15" customWidth="1"/>
    <col min="9996" max="9996" width="15.28515625" style="15" customWidth="1"/>
    <col min="9997" max="9997" width="5.85546875" style="15" customWidth="1"/>
    <col min="9998" max="9999" width="5.140625" style="15" customWidth="1"/>
    <col min="10000" max="10000" width="15.7109375" style="15" customWidth="1"/>
    <col min="10001" max="10237" width="9.140625" style="15"/>
    <col min="10238" max="10238" width="4.28515625" style="15" customWidth="1"/>
    <col min="10239" max="10239" width="38.85546875" style="15" customWidth="1"/>
    <col min="10240" max="10240" width="17.7109375" style="15" customWidth="1"/>
    <col min="10241" max="10241" width="10.140625" style="15" customWidth="1"/>
    <col min="10242" max="10243" width="12.5703125" style="15" customWidth="1"/>
    <col min="10244" max="10245" width="14.28515625" style="15" customWidth="1"/>
    <col min="10246" max="10246" width="15.7109375" style="15" customWidth="1"/>
    <col min="10247" max="10247" width="16.42578125" style="15" customWidth="1"/>
    <col min="10248" max="10249" width="9.28515625" style="15" customWidth="1"/>
    <col min="10250" max="10250" width="4.7109375" style="15" customWidth="1"/>
    <col min="10251" max="10251" width="6.28515625" style="15" customWidth="1"/>
    <col min="10252" max="10252" width="15.28515625" style="15" customWidth="1"/>
    <col min="10253" max="10253" width="5.85546875" style="15" customWidth="1"/>
    <col min="10254" max="10255" width="5.140625" style="15" customWidth="1"/>
    <col min="10256" max="10256" width="15.7109375" style="15" customWidth="1"/>
    <col min="10257" max="10493" width="9.140625" style="15"/>
    <col min="10494" max="10494" width="4.28515625" style="15" customWidth="1"/>
    <col min="10495" max="10495" width="38.85546875" style="15" customWidth="1"/>
    <col min="10496" max="10496" width="17.7109375" style="15" customWidth="1"/>
    <col min="10497" max="10497" width="10.140625" style="15" customWidth="1"/>
    <col min="10498" max="10499" width="12.5703125" style="15" customWidth="1"/>
    <col min="10500" max="10501" width="14.28515625" style="15" customWidth="1"/>
    <col min="10502" max="10502" width="15.7109375" style="15" customWidth="1"/>
    <col min="10503" max="10503" width="16.42578125" style="15" customWidth="1"/>
    <col min="10504" max="10505" width="9.28515625" style="15" customWidth="1"/>
    <col min="10506" max="10506" width="4.7109375" style="15" customWidth="1"/>
    <col min="10507" max="10507" width="6.28515625" style="15" customWidth="1"/>
    <col min="10508" max="10508" width="15.28515625" style="15" customWidth="1"/>
    <col min="10509" max="10509" width="5.85546875" style="15" customWidth="1"/>
    <col min="10510" max="10511" width="5.140625" style="15" customWidth="1"/>
    <col min="10512" max="10512" width="15.7109375" style="15" customWidth="1"/>
    <col min="10513" max="10749" width="9.140625" style="15"/>
    <col min="10750" max="10750" width="4.28515625" style="15" customWidth="1"/>
    <col min="10751" max="10751" width="38.85546875" style="15" customWidth="1"/>
    <col min="10752" max="10752" width="17.7109375" style="15" customWidth="1"/>
    <col min="10753" max="10753" width="10.140625" style="15" customWidth="1"/>
    <col min="10754" max="10755" width="12.5703125" style="15" customWidth="1"/>
    <col min="10756" max="10757" width="14.28515625" style="15" customWidth="1"/>
    <col min="10758" max="10758" width="15.7109375" style="15" customWidth="1"/>
    <col min="10759" max="10759" width="16.42578125" style="15" customWidth="1"/>
    <col min="10760" max="10761" width="9.28515625" style="15" customWidth="1"/>
    <col min="10762" max="10762" width="4.7109375" style="15" customWidth="1"/>
    <col min="10763" max="10763" width="6.28515625" style="15" customWidth="1"/>
    <col min="10764" max="10764" width="15.28515625" style="15" customWidth="1"/>
    <col min="10765" max="10765" width="5.85546875" style="15" customWidth="1"/>
    <col min="10766" max="10767" width="5.140625" style="15" customWidth="1"/>
    <col min="10768" max="10768" width="15.7109375" style="15" customWidth="1"/>
    <col min="10769" max="11005" width="9.140625" style="15"/>
    <col min="11006" max="11006" width="4.28515625" style="15" customWidth="1"/>
    <col min="11007" max="11007" width="38.85546875" style="15" customWidth="1"/>
    <col min="11008" max="11008" width="17.7109375" style="15" customWidth="1"/>
    <col min="11009" max="11009" width="10.140625" style="15" customWidth="1"/>
    <col min="11010" max="11011" width="12.5703125" style="15" customWidth="1"/>
    <col min="11012" max="11013" width="14.28515625" style="15" customWidth="1"/>
    <col min="11014" max="11014" width="15.7109375" style="15" customWidth="1"/>
    <col min="11015" max="11015" width="16.42578125" style="15" customWidth="1"/>
    <col min="11016" max="11017" width="9.28515625" style="15" customWidth="1"/>
    <col min="11018" max="11018" width="4.7109375" style="15" customWidth="1"/>
    <col min="11019" max="11019" width="6.28515625" style="15" customWidth="1"/>
    <col min="11020" max="11020" width="15.28515625" style="15" customWidth="1"/>
    <col min="11021" max="11021" width="5.85546875" style="15" customWidth="1"/>
    <col min="11022" max="11023" width="5.140625" style="15" customWidth="1"/>
    <col min="11024" max="11024" width="15.7109375" style="15" customWidth="1"/>
    <col min="11025" max="11261" width="9.140625" style="15"/>
    <col min="11262" max="11262" width="4.28515625" style="15" customWidth="1"/>
    <col min="11263" max="11263" width="38.85546875" style="15" customWidth="1"/>
    <col min="11264" max="11264" width="17.7109375" style="15" customWidth="1"/>
    <col min="11265" max="11265" width="10.140625" style="15" customWidth="1"/>
    <col min="11266" max="11267" width="12.5703125" style="15" customWidth="1"/>
    <col min="11268" max="11269" width="14.28515625" style="15" customWidth="1"/>
    <col min="11270" max="11270" width="15.7109375" style="15" customWidth="1"/>
    <col min="11271" max="11271" width="16.42578125" style="15" customWidth="1"/>
    <col min="11272" max="11273" width="9.28515625" style="15" customWidth="1"/>
    <col min="11274" max="11274" width="4.7109375" style="15" customWidth="1"/>
    <col min="11275" max="11275" width="6.28515625" style="15" customWidth="1"/>
    <col min="11276" max="11276" width="15.28515625" style="15" customWidth="1"/>
    <col min="11277" max="11277" width="5.85546875" style="15" customWidth="1"/>
    <col min="11278" max="11279" width="5.140625" style="15" customWidth="1"/>
    <col min="11280" max="11280" width="15.7109375" style="15" customWidth="1"/>
    <col min="11281" max="11517" width="9.140625" style="15"/>
    <col min="11518" max="11518" width="4.28515625" style="15" customWidth="1"/>
    <col min="11519" max="11519" width="38.85546875" style="15" customWidth="1"/>
    <col min="11520" max="11520" width="17.7109375" style="15" customWidth="1"/>
    <col min="11521" max="11521" width="10.140625" style="15" customWidth="1"/>
    <col min="11522" max="11523" width="12.5703125" style="15" customWidth="1"/>
    <col min="11524" max="11525" width="14.28515625" style="15" customWidth="1"/>
    <col min="11526" max="11526" width="15.7109375" style="15" customWidth="1"/>
    <col min="11527" max="11527" width="16.42578125" style="15" customWidth="1"/>
    <col min="11528" max="11529" width="9.28515625" style="15" customWidth="1"/>
    <col min="11530" max="11530" width="4.7109375" style="15" customWidth="1"/>
    <col min="11531" max="11531" width="6.28515625" style="15" customWidth="1"/>
    <col min="11532" max="11532" width="15.28515625" style="15" customWidth="1"/>
    <col min="11533" max="11533" width="5.85546875" style="15" customWidth="1"/>
    <col min="11534" max="11535" width="5.140625" style="15" customWidth="1"/>
    <col min="11536" max="11536" width="15.7109375" style="15" customWidth="1"/>
    <col min="11537" max="11773" width="9.140625" style="15"/>
    <col min="11774" max="11774" width="4.28515625" style="15" customWidth="1"/>
    <col min="11775" max="11775" width="38.85546875" style="15" customWidth="1"/>
    <col min="11776" max="11776" width="17.7109375" style="15" customWidth="1"/>
    <col min="11777" max="11777" width="10.140625" style="15" customWidth="1"/>
    <col min="11778" max="11779" width="12.5703125" style="15" customWidth="1"/>
    <col min="11780" max="11781" width="14.28515625" style="15" customWidth="1"/>
    <col min="11782" max="11782" width="15.7109375" style="15" customWidth="1"/>
    <col min="11783" max="11783" width="16.42578125" style="15" customWidth="1"/>
    <col min="11784" max="11785" width="9.28515625" style="15" customWidth="1"/>
    <col min="11786" max="11786" width="4.7109375" style="15" customWidth="1"/>
    <col min="11787" max="11787" width="6.28515625" style="15" customWidth="1"/>
    <col min="11788" max="11788" width="15.28515625" style="15" customWidth="1"/>
    <col min="11789" max="11789" width="5.85546875" style="15" customWidth="1"/>
    <col min="11790" max="11791" width="5.140625" style="15" customWidth="1"/>
    <col min="11792" max="11792" width="15.7109375" style="15" customWidth="1"/>
    <col min="11793" max="12029" width="9.140625" style="15"/>
    <col min="12030" max="12030" width="4.28515625" style="15" customWidth="1"/>
    <col min="12031" max="12031" width="38.85546875" style="15" customWidth="1"/>
    <col min="12032" max="12032" width="17.7109375" style="15" customWidth="1"/>
    <col min="12033" max="12033" width="10.140625" style="15" customWidth="1"/>
    <col min="12034" max="12035" width="12.5703125" style="15" customWidth="1"/>
    <col min="12036" max="12037" width="14.28515625" style="15" customWidth="1"/>
    <col min="12038" max="12038" width="15.7109375" style="15" customWidth="1"/>
    <col min="12039" max="12039" width="16.42578125" style="15" customWidth="1"/>
    <col min="12040" max="12041" width="9.28515625" style="15" customWidth="1"/>
    <col min="12042" max="12042" width="4.7109375" style="15" customWidth="1"/>
    <col min="12043" max="12043" width="6.28515625" style="15" customWidth="1"/>
    <col min="12044" max="12044" width="15.28515625" style="15" customWidth="1"/>
    <col min="12045" max="12045" width="5.85546875" style="15" customWidth="1"/>
    <col min="12046" max="12047" width="5.140625" style="15" customWidth="1"/>
    <col min="12048" max="12048" width="15.7109375" style="15" customWidth="1"/>
    <col min="12049" max="12285" width="9.140625" style="15"/>
    <col min="12286" max="12286" width="4.28515625" style="15" customWidth="1"/>
    <col min="12287" max="12287" width="38.85546875" style="15" customWidth="1"/>
    <col min="12288" max="12288" width="17.7109375" style="15" customWidth="1"/>
    <col min="12289" max="12289" width="10.140625" style="15" customWidth="1"/>
    <col min="12290" max="12291" width="12.5703125" style="15" customWidth="1"/>
    <col min="12292" max="12293" width="14.28515625" style="15" customWidth="1"/>
    <col min="12294" max="12294" width="15.7109375" style="15" customWidth="1"/>
    <col min="12295" max="12295" width="16.42578125" style="15" customWidth="1"/>
    <col min="12296" max="12297" width="9.28515625" style="15" customWidth="1"/>
    <col min="12298" max="12298" width="4.7109375" style="15" customWidth="1"/>
    <col min="12299" max="12299" width="6.28515625" style="15" customWidth="1"/>
    <col min="12300" max="12300" width="15.28515625" style="15" customWidth="1"/>
    <col min="12301" max="12301" width="5.85546875" style="15" customWidth="1"/>
    <col min="12302" max="12303" width="5.140625" style="15" customWidth="1"/>
    <col min="12304" max="12304" width="15.7109375" style="15" customWidth="1"/>
    <col min="12305" max="12541" width="9.140625" style="15"/>
    <col min="12542" max="12542" width="4.28515625" style="15" customWidth="1"/>
    <col min="12543" max="12543" width="38.85546875" style="15" customWidth="1"/>
    <col min="12544" max="12544" width="17.7109375" style="15" customWidth="1"/>
    <col min="12545" max="12545" width="10.140625" style="15" customWidth="1"/>
    <col min="12546" max="12547" width="12.5703125" style="15" customWidth="1"/>
    <col min="12548" max="12549" width="14.28515625" style="15" customWidth="1"/>
    <col min="12550" max="12550" width="15.7109375" style="15" customWidth="1"/>
    <col min="12551" max="12551" width="16.42578125" style="15" customWidth="1"/>
    <col min="12552" max="12553" width="9.28515625" style="15" customWidth="1"/>
    <col min="12554" max="12554" width="4.7109375" style="15" customWidth="1"/>
    <col min="12555" max="12555" width="6.28515625" style="15" customWidth="1"/>
    <col min="12556" max="12556" width="15.28515625" style="15" customWidth="1"/>
    <col min="12557" max="12557" width="5.85546875" style="15" customWidth="1"/>
    <col min="12558" max="12559" width="5.140625" style="15" customWidth="1"/>
    <col min="12560" max="12560" width="15.7109375" style="15" customWidth="1"/>
    <col min="12561" max="12797" width="9.140625" style="15"/>
    <col min="12798" max="12798" width="4.28515625" style="15" customWidth="1"/>
    <col min="12799" max="12799" width="38.85546875" style="15" customWidth="1"/>
    <col min="12800" max="12800" width="17.7109375" style="15" customWidth="1"/>
    <col min="12801" max="12801" width="10.140625" style="15" customWidth="1"/>
    <col min="12802" max="12803" width="12.5703125" style="15" customWidth="1"/>
    <col min="12804" max="12805" width="14.28515625" style="15" customWidth="1"/>
    <col min="12806" max="12806" width="15.7109375" style="15" customWidth="1"/>
    <col min="12807" max="12807" width="16.42578125" style="15" customWidth="1"/>
    <col min="12808" max="12809" width="9.28515625" style="15" customWidth="1"/>
    <col min="12810" max="12810" width="4.7109375" style="15" customWidth="1"/>
    <col min="12811" max="12811" width="6.28515625" style="15" customWidth="1"/>
    <col min="12812" max="12812" width="15.28515625" style="15" customWidth="1"/>
    <col min="12813" max="12813" width="5.85546875" style="15" customWidth="1"/>
    <col min="12814" max="12815" width="5.140625" style="15" customWidth="1"/>
    <col min="12816" max="12816" width="15.7109375" style="15" customWidth="1"/>
    <col min="12817" max="13053" width="9.140625" style="15"/>
    <col min="13054" max="13054" width="4.28515625" style="15" customWidth="1"/>
    <col min="13055" max="13055" width="38.85546875" style="15" customWidth="1"/>
    <col min="13056" max="13056" width="17.7109375" style="15" customWidth="1"/>
    <col min="13057" max="13057" width="10.140625" style="15" customWidth="1"/>
    <col min="13058" max="13059" width="12.5703125" style="15" customWidth="1"/>
    <col min="13060" max="13061" width="14.28515625" style="15" customWidth="1"/>
    <col min="13062" max="13062" width="15.7109375" style="15" customWidth="1"/>
    <col min="13063" max="13063" width="16.42578125" style="15" customWidth="1"/>
    <col min="13064" max="13065" width="9.28515625" style="15" customWidth="1"/>
    <col min="13066" max="13066" width="4.7109375" style="15" customWidth="1"/>
    <col min="13067" max="13067" width="6.28515625" style="15" customWidth="1"/>
    <col min="13068" max="13068" width="15.28515625" style="15" customWidth="1"/>
    <col min="13069" max="13069" width="5.85546875" style="15" customWidth="1"/>
    <col min="13070" max="13071" width="5.140625" style="15" customWidth="1"/>
    <col min="13072" max="13072" width="15.7109375" style="15" customWidth="1"/>
    <col min="13073" max="13309" width="9.140625" style="15"/>
    <col min="13310" max="13310" width="4.28515625" style="15" customWidth="1"/>
    <col min="13311" max="13311" width="38.85546875" style="15" customWidth="1"/>
    <col min="13312" max="13312" width="17.7109375" style="15" customWidth="1"/>
    <col min="13313" max="13313" width="10.140625" style="15" customWidth="1"/>
    <col min="13314" max="13315" width="12.5703125" style="15" customWidth="1"/>
    <col min="13316" max="13317" width="14.28515625" style="15" customWidth="1"/>
    <col min="13318" max="13318" width="15.7109375" style="15" customWidth="1"/>
    <col min="13319" max="13319" width="16.42578125" style="15" customWidth="1"/>
    <col min="13320" max="13321" width="9.28515625" style="15" customWidth="1"/>
    <col min="13322" max="13322" width="4.7109375" style="15" customWidth="1"/>
    <col min="13323" max="13323" width="6.28515625" style="15" customWidth="1"/>
    <col min="13324" max="13324" width="15.28515625" style="15" customWidth="1"/>
    <col min="13325" max="13325" width="5.85546875" style="15" customWidth="1"/>
    <col min="13326" max="13327" width="5.140625" style="15" customWidth="1"/>
    <col min="13328" max="13328" width="15.7109375" style="15" customWidth="1"/>
    <col min="13329" max="13565" width="9.140625" style="15"/>
    <col min="13566" max="13566" width="4.28515625" style="15" customWidth="1"/>
    <col min="13567" max="13567" width="38.85546875" style="15" customWidth="1"/>
    <col min="13568" max="13568" width="17.7109375" style="15" customWidth="1"/>
    <col min="13569" max="13569" width="10.140625" style="15" customWidth="1"/>
    <col min="13570" max="13571" width="12.5703125" style="15" customWidth="1"/>
    <col min="13572" max="13573" width="14.28515625" style="15" customWidth="1"/>
    <col min="13574" max="13574" width="15.7109375" style="15" customWidth="1"/>
    <col min="13575" max="13575" width="16.42578125" style="15" customWidth="1"/>
    <col min="13576" max="13577" width="9.28515625" style="15" customWidth="1"/>
    <col min="13578" max="13578" width="4.7109375" style="15" customWidth="1"/>
    <col min="13579" max="13579" width="6.28515625" style="15" customWidth="1"/>
    <col min="13580" max="13580" width="15.28515625" style="15" customWidth="1"/>
    <col min="13581" max="13581" width="5.85546875" style="15" customWidth="1"/>
    <col min="13582" max="13583" width="5.140625" style="15" customWidth="1"/>
    <col min="13584" max="13584" width="15.7109375" style="15" customWidth="1"/>
    <col min="13585" max="13821" width="9.140625" style="15"/>
    <col min="13822" max="13822" width="4.28515625" style="15" customWidth="1"/>
    <col min="13823" max="13823" width="38.85546875" style="15" customWidth="1"/>
    <col min="13824" max="13824" width="17.7109375" style="15" customWidth="1"/>
    <col min="13825" max="13825" width="10.140625" style="15" customWidth="1"/>
    <col min="13826" max="13827" width="12.5703125" style="15" customWidth="1"/>
    <col min="13828" max="13829" width="14.28515625" style="15" customWidth="1"/>
    <col min="13830" max="13830" width="15.7109375" style="15" customWidth="1"/>
    <col min="13831" max="13831" width="16.42578125" style="15" customWidth="1"/>
    <col min="13832" max="13833" width="9.28515625" style="15" customWidth="1"/>
    <col min="13834" max="13834" width="4.7109375" style="15" customWidth="1"/>
    <col min="13835" max="13835" width="6.28515625" style="15" customWidth="1"/>
    <col min="13836" max="13836" width="15.28515625" style="15" customWidth="1"/>
    <col min="13837" max="13837" width="5.85546875" style="15" customWidth="1"/>
    <col min="13838" max="13839" width="5.140625" style="15" customWidth="1"/>
    <col min="13840" max="13840" width="15.7109375" style="15" customWidth="1"/>
    <col min="13841" max="14077" width="9.140625" style="15"/>
    <col min="14078" max="14078" width="4.28515625" style="15" customWidth="1"/>
    <col min="14079" max="14079" width="38.85546875" style="15" customWidth="1"/>
    <col min="14080" max="14080" width="17.7109375" style="15" customWidth="1"/>
    <col min="14081" max="14081" width="10.140625" style="15" customWidth="1"/>
    <col min="14082" max="14083" width="12.5703125" style="15" customWidth="1"/>
    <col min="14084" max="14085" width="14.28515625" style="15" customWidth="1"/>
    <col min="14086" max="14086" width="15.7109375" style="15" customWidth="1"/>
    <col min="14087" max="14087" width="16.42578125" style="15" customWidth="1"/>
    <col min="14088" max="14089" width="9.28515625" style="15" customWidth="1"/>
    <col min="14090" max="14090" width="4.7109375" style="15" customWidth="1"/>
    <col min="14091" max="14091" width="6.28515625" style="15" customWidth="1"/>
    <col min="14092" max="14092" width="15.28515625" style="15" customWidth="1"/>
    <col min="14093" max="14093" width="5.85546875" style="15" customWidth="1"/>
    <col min="14094" max="14095" width="5.140625" style="15" customWidth="1"/>
    <col min="14096" max="14096" width="15.7109375" style="15" customWidth="1"/>
    <col min="14097" max="14333" width="9.140625" style="15"/>
    <col min="14334" max="14334" width="4.28515625" style="15" customWidth="1"/>
    <col min="14335" max="14335" width="38.85546875" style="15" customWidth="1"/>
    <col min="14336" max="14336" width="17.7109375" style="15" customWidth="1"/>
    <col min="14337" max="14337" width="10.140625" style="15" customWidth="1"/>
    <col min="14338" max="14339" width="12.5703125" style="15" customWidth="1"/>
    <col min="14340" max="14341" width="14.28515625" style="15" customWidth="1"/>
    <col min="14342" max="14342" width="15.7109375" style="15" customWidth="1"/>
    <col min="14343" max="14343" width="16.42578125" style="15" customWidth="1"/>
    <col min="14344" max="14345" width="9.28515625" style="15" customWidth="1"/>
    <col min="14346" max="14346" width="4.7109375" style="15" customWidth="1"/>
    <col min="14347" max="14347" width="6.28515625" style="15" customWidth="1"/>
    <col min="14348" max="14348" width="15.28515625" style="15" customWidth="1"/>
    <col min="14349" max="14349" width="5.85546875" style="15" customWidth="1"/>
    <col min="14350" max="14351" width="5.140625" style="15" customWidth="1"/>
    <col min="14352" max="14352" width="15.7109375" style="15" customWidth="1"/>
    <col min="14353" max="14589" width="9.140625" style="15"/>
    <col min="14590" max="14590" width="4.28515625" style="15" customWidth="1"/>
    <col min="14591" max="14591" width="38.85546875" style="15" customWidth="1"/>
    <col min="14592" max="14592" width="17.7109375" style="15" customWidth="1"/>
    <col min="14593" max="14593" width="10.140625" style="15" customWidth="1"/>
    <col min="14594" max="14595" width="12.5703125" style="15" customWidth="1"/>
    <col min="14596" max="14597" width="14.28515625" style="15" customWidth="1"/>
    <col min="14598" max="14598" width="15.7109375" style="15" customWidth="1"/>
    <col min="14599" max="14599" width="16.42578125" style="15" customWidth="1"/>
    <col min="14600" max="14601" width="9.28515625" style="15" customWidth="1"/>
    <col min="14602" max="14602" width="4.7109375" style="15" customWidth="1"/>
    <col min="14603" max="14603" width="6.28515625" style="15" customWidth="1"/>
    <col min="14604" max="14604" width="15.28515625" style="15" customWidth="1"/>
    <col min="14605" max="14605" width="5.85546875" style="15" customWidth="1"/>
    <col min="14606" max="14607" width="5.140625" style="15" customWidth="1"/>
    <col min="14608" max="14608" width="15.7109375" style="15" customWidth="1"/>
    <col min="14609" max="14845" width="9.140625" style="15"/>
    <col min="14846" max="14846" width="4.28515625" style="15" customWidth="1"/>
    <col min="14847" max="14847" width="38.85546875" style="15" customWidth="1"/>
    <col min="14848" max="14848" width="17.7109375" style="15" customWidth="1"/>
    <col min="14849" max="14849" width="10.140625" style="15" customWidth="1"/>
    <col min="14850" max="14851" width="12.5703125" style="15" customWidth="1"/>
    <col min="14852" max="14853" width="14.28515625" style="15" customWidth="1"/>
    <col min="14854" max="14854" width="15.7109375" style="15" customWidth="1"/>
    <col min="14855" max="14855" width="16.42578125" style="15" customWidth="1"/>
    <col min="14856" max="14857" width="9.28515625" style="15" customWidth="1"/>
    <col min="14858" max="14858" width="4.7109375" style="15" customWidth="1"/>
    <col min="14859" max="14859" width="6.28515625" style="15" customWidth="1"/>
    <col min="14860" max="14860" width="15.28515625" style="15" customWidth="1"/>
    <col min="14861" max="14861" width="5.85546875" style="15" customWidth="1"/>
    <col min="14862" max="14863" width="5.140625" style="15" customWidth="1"/>
    <col min="14864" max="14864" width="15.7109375" style="15" customWidth="1"/>
    <col min="14865" max="15101" width="9.140625" style="15"/>
    <col min="15102" max="15102" width="4.28515625" style="15" customWidth="1"/>
    <col min="15103" max="15103" width="38.85546875" style="15" customWidth="1"/>
    <col min="15104" max="15104" width="17.7109375" style="15" customWidth="1"/>
    <col min="15105" max="15105" width="10.140625" style="15" customWidth="1"/>
    <col min="15106" max="15107" width="12.5703125" style="15" customWidth="1"/>
    <col min="15108" max="15109" width="14.28515625" style="15" customWidth="1"/>
    <col min="15110" max="15110" width="15.7109375" style="15" customWidth="1"/>
    <col min="15111" max="15111" width="16.42578125" style="15" customWidth="1"/>
    <col min="15112" max="15113" width="9.28515625" style="15" customWidth="1"/>
    <col min="15114" max="15114" width="4.7109375" style="15" customWidth="1"/>
    <col min="15115" max="15115" width="6.28515625" style="15" customWidth="1"/>
    <col min="15116" max="15116" width="15.28515625" style="15" customWidth="1"/>
    <col min="15117" max="15117" width="5.85546875" style="15" customWidth="1"/>
    <col min="15118" max="15119" width="5.140625" style="15" customWidth="1"/>
    <col min="15120" max="15120" width="15.7109375" style="15" customWidth="1"/>
    <col min="15121" max="15357" width="9.140625" style="15"/>
    <col min="15358" max="15358" width="4.28515625" style="15" customWidth="1"/>
    <col min="15359" max="15359" width="38.85546875" style="15" customWidth="1"/>
    <col min="15360" max="15360" width="17.7109375" style="15" customWidth="1"/>
    <col min="15361" max="15361" width="10.140625" style="15" customWidth="1"/>
    <col min="15362" max="15363" width="12.5703125" style="15" customWidth="1"/>
    <col min="15364" max="15365" width="14.28515625" style="15" customWidth="1"/>
    <col min="15366" max="15366" width="15.7109375" style="15" customWidth="1"/>
    <col min="15367" max="15367" width="16.42578125" style="15" customWidth="1"/>
    <col min="15368" max="15369" width="9.28515625" style="15" customWidth="1"/>
    <col min="15370" max="15370" width="4.7109375" style="15" customWidth="1"/>
    <col min="15371" max="15371" width="6.28515625" style="15" customWidth="1"/>
    <col min="15372" max="15372" width="15.28515625" style="15" customWidth="1"/>
    <col min="15373" max="15373" width="5.85546875" style="15" customWidth="1"/>
    <col min="15374" max="15375" width="5.140625" style="15" customWidth="1"/>
    <col min="15376" max="15376" width="15.7109375" style="15" customWidth="1"/>
    <col min="15377" max="15613" width="9.140625" style="15"/>
    <col min="15614" max="15614" width="4.28515625" style="15" customWidth="1"/>
    <col min="15615" max="15615" width="38.85546875" style="15" customWidth="1"/>
    <col min="15616" max="15616" width="17.7109375" style="15" customWidth="1"/>
    <col min="15617" max="15617" width="10.140625" style="15" customWidth="1"/>
    <col min="15618" max="15619" width="12.5703125" style="15" customWidth="1"/>
    <col min="15620" max="15621" width="14.28515625" style="15" customWidth="1"/>
    <col min="15622" max="15622" width="15.7109375" style="15" customWidth="1"/>
    <col min="15623" max="15623" width="16.42578125" style="15" customWidth="1"/>
    <col min="15624" max="15625" width="9.28515625" style="15" customWidth="1"/>
    <col min="15626" max="15626" width="4.7109375" style="15" customWidth="1"/>
    <col min="15627" max="15627" width="6.28515625" style="15" customWidth="1"/>
    <col min="15628" max="15628" width="15.28515625" style="15" customWidth="1"/>
    <col min="15629" max="15629" width="5.85546875" style="15" customWidth="1"/>
    <col min="15630" max="15631" width="5.140625" style="15" customWidth="1"/>
    <col min="15632" max="15632" width="15.7109375" style="15" customWidth="1"/>
    <col min="15633" max="15869" width="9.140625" style="15"/>
    <col min="15870" max="15870" width="4.28515625" style="15" customWidth="1"/>
    <col min="15871" max="15871" width="38.85546875" style="15" customWidth="1"/>
    <col min="15872" max="15872" width="17.7109375" style="15" customWidth="1"/>
    <col min="15873" max="15873" width="10.140625" style="15" customWidth="1"/>
    <col min="15874" max="15875" width="12.5703125" style="15" customWidth="1"/>
    <col min="15876" max="15877" width="14.28515625" style="15" customWidth="1"/>
    <col min="15878" max="15878" width="15.7109375" style="15" customWidth="1"/>
    <col min="15879" max="15879" width="16.42578125" style="15" customWidth="1"/>
    <col min="15880" max="15881" width="9.28515625" style="15" customWidth="1"/>
    <col min="15882" max="15882" width="4.7109375" style="15" customWidth="1"/>
    <col min="15883" max="15883" width="6.28515625" style="15" customWidth="1"/>
    <col min="15884" max="15884" width="15.28515625" style="15" customWidth="1"/>
    <col min="15885" max="15885" width="5.85546875" style="15" customWidth="1"/>
    <col min="15886" max="15887" width="5.140625" style="15" customWidth="1"/>
    <col min="15888" max="15888" width="15.7109375" style="15" customWidth="1"/>
    <col min="15889" max="16125" width="9.140625" style="15"/>
    <col min="16126" max="16126" width="4.28515625" style="15" customWidth="1"/>
    <col min="16127" max="16127" width="38.85546875" style="15" customWidth="1"/>
    <col min="16128" max="16128" width="17.7109375" style="15" customWidth="1"/>
    <col min="16129" max="16129" width="10.140625" style="15" customWidth="1"/>
    <col min="16130" max="16131" width="12.5703125" style="15" customWidth="1"/>
    <col min="16132" max="16133" width="14.28515625" style="15" customWidth="1"/>
    <col min="16134" max="16134" width="15.7109375" style="15" customWidth="1"/>
    <col min="16135" max="16135" width="16.42578125" style="15" customWidth="1"/>
    <col min="16136" max="16137" width="9.28515625" style="15" customWidth="1"/>
    <col min="16138" max="16138" width="4.7109375" style="15" customWidth="1"/>
    <col min="16139" max="16139" width="6.28515625" style="15" customWidth="1"/>
    <col min="16140" max="16140" width="15.28515625" style="15" customWidth="1"/>
    <col min="16141" max="16141" width="5.85546875" style="15" customWidth="1"/>
    <col min="16142" max="16143" width="5.140625" style="15" customWidth="1"/>
    <col min="16144" max="16144" width="15.7109375" style="15" customWidth="1"/>
    <col min="16145" max="16384" width="9.140625" style="15"/>
  </cols>
  <sheetData>
    <row r="1" spans="1:16" ht="20.25">
      <c r="A1" s="729" t="s">
        <v>48</v>
      </c>
      <c r="B1" s="729"/>
      <c r="C1" s="729"/>
      <c r="D1" s="729"/>
      <c r="E1" s="729"/>
      <c r="F1" s="729"/>
      <c r="G1" s="729"/>
      <c r="H1" s="729"/>
      <c r="I1" s="729"/>
      <c r="J1" s="729"/>
      <c r="K1" s="729"/>
      <c r="L1" s="729"/>
      <c r="M1" s="729"/>
      <c r="N1" s="729"/>
      <c r="O1" s="729"/>
      <c r="P1" s="729"/>
    </row>
    <row r="2" spans="1:16" ht="20.25">
      <c r="A2" s="729" t="s">
        <v>286</v>
      </c>
      <c r="B2" s="729"/>
      <c r="C2" s="729"/>
      <c r="D2" s="729"/>
      <c r="E2" s="729"/>
      <c r="F2" s="729"/>
      <c r="G2" s="729"/>
      <c r="H2" s="729"/>
      <c r="I2" s="729"/>
      <c r="J2" s="729"/>
      <c r="K2" s="729"/>
      <c r="L2" s="729"/>
      <c r="M2" s="729"/>
      <c r="N2" s="729"/>
      <c r="O2" s="729"/>
      <c r="P2" s="729"/>
    </row>
    <row r="3" spans="1:16" ht="23.25" customHeight="1">
      <c r="A3" s="730" t="s">
        <v>638</v>
      </c>
      <c r="B3" s="730"/>
      <c r="C3" s="730"/>
      <c r="D3" s="730"/>
      <c r="E3" s="730"/>
      <c r="F3" s="730"/>
      <c r="G3" s="730"/>
      <c r="H3" s="730"/>
      <c r="I3" s="730"/>
      <c r="J3" s="730"/>
      <c r="K3" s="730"/>
      <c r="L3" s="730"/>
      <c r="M3" s="730"/>
      <c r="N3" s="730"/>
      <c r="O3" s="730"/>
      <c r="P3" s="730"/>
    </row>
    <row r="4" spans="1:16" ht="12" customHeight="1" thickBot="1">
      <c r="A4" s="16"/>
      <c r="B4" s="16"/>
      <c r="C4" s="16"/>
      <c r="D4" s="16"/>
    </row>
    <row r="5" spans="1:16" ht="31.5" customHeight="1">
      <c r="A5" s="731" t="s">
        <v>29</v>
      </c>
      <c r="B5" s="734" t="s">
        <v>30</v>
      </c>
      <c r="C5" s="734" t="s">
        <v>31</v>
      </c>
      <c r="D5" s="734" t="s">
        <v>32</v>
      </c>
      <c r="E5" s="737" t="s">
        <v>33</v>
      </c>
      <c r="F5" s="737" t="s">
        <v>34</v>
      </c>
      <c r="G5" s="740" t="s">
        <v>35</v>
      </c>
      <c r="H5" s="737" t="s">
        <v>49</v>
      </c>
      <c r="I5" s="753" t="s">
        <v>36</v>
      </c>
      <c r="J5" s="754"/>
      <c r="K5" s="755" t="s">
        <v>37</v>
      </c>
      <c r="L5" s="758" t="s">
        <v>0</v>
      </c>
      <c r="M5" s="759"/>
      <c r="N5" s="760"/>
      <c r="O5" s="743" t="s">
        <v>38</v>
      </c>
      <c r="P5" s="746" t="s">
        <v>39</v>
      </c>
    </row>
    <row r="6" spans="1:16" ht="21" customHeight="1">
      <c r="A6" s="732"/>
      <c r="B6" s="735"/>
      <c r="C6" s="735"/>
      <c r="D6" s="735"/>
      <c r="E6" s="738"/>
      <c r="F6" s="738"/>
      <c r="G6" s="741"/>
      <c r="H6" s="738"/>
      <c r="I6" s="749" t="s">
        <v>40</v>
      </c>
      <c r="J6" s="749" t="s">
        <v>41</v>
      </c>
      <c r="K6" s="756"/>
      <c r="L6" s="751" t="s">
        <v>42</v>
      </c>
      <c r="M6" s="749" t="s">
        <v>43</v>
      </c>
      <c r="N6" s="749"/>
      <c r="O6" s="744"/>
      <c r="P6" s="747"/>
    </row>
    <row r="7" spans="1:16" ht="21" customHeight="1" thickBot="1">
      <c r="A7" s="733"/>
      <c r="B7" s="736"/>
      <c r="C7" s="736"/>
      <c r="D7" s="736"/>
      <c r="E7" s="739"/>
      <c r="F7" s="739"/>
      <c r="G7" s="742"/>
      <c r="H7" s="739"/>
      <c r="I7" s="750"/>
      <c r="J7" s="750"/>
      <c r="K7" s="757"/>
      <c r="L7" s="752"/>
      <c r="M7" s="17" t="s">
        <v>44</v>
      </c>
      <c r="N7" s="17" t="s">
        <v>45</v>
      </c>
      <c r="O7" s="745"/>
      <c r="P7" s="748"/>
    </row>
    <row r="8" spans="1:16" s="21" customFormat="1" ht="19.5" customHeight="1" thickBot="1">
      <c r="A8" s="18">
        <v>1</v>
      </c>
      <c r="B8" s="19">
        <v>2</v>
      </c>
      <c r="C8" s="19">
        <v>3</v>
      </c>
      <c r="D8" s="19">
        <v>4</v>
      </c>
      <c r="E8" s="19">
        <v>5</v>
      </c>
      <c r="F8" s="19">
        <v>6</v>
      </c>
      <c r="G8" s="19">
        <v>7</v>
      </c>
      <c r="H8" s="19">
        <v>8</v>
      </c>
      <c r="I8" s="19">
        <v>9</v>
      </c>
      <c r="J8" s="19">
        <v>10</v>
      </c>
      <c r="K8" s="19">
        <v>11</v>
      </c>
      <c r="L8" s="19">
        <v>12</v>
      </c>
      <c r="M8" s="19">
        <v>13</v>
      </c>
      <c r="N8" s="20">
        <v>14</v>
      </c>
      <c r="O8" s="20">
        <v>15</v>
      </c>
      <c r="P8" s="20">
        <v>16</v>
      </c>
    </row>
    <row r="9" spans="1:16" ht="39" thickTop="1">
      <c r="A9" s="22">
        <v>1</v>
      </c>
      <c r="B9" s="619" t="s">
        <v>529</v>
      </c>
      <c r="C9" s="620">
        <f>C10+C12</f>
        <v>39000000</v>
      </c>
      <c r="D9" s="621"/>
      <c r="E9" s="622" t="s">
        <v>517</v>
      </c>
      <c r="F9" s="623"/>
      <c r="G9" s="624"/>
      <c r="H9" s="623"/>
      <c r="I9" s="623"/>
      <c r="J9" s="623"/>
      <c r="K9" s="625">
        <v>100</v>
      </c>
      <c r="L9" s="623"/>
      <c r="M9" s="624"/>
      <c r="N9" s="623"/>
      <c r="O9" s="623"/>
      <c r="P9" s="23" t="s">
        <v>566</v>
      </c>
    </row>
    <row r="10" spans="1:16" s="24" customFormat="1" ht="52.5" customHeight="1">
      <c r="A10" s="33"/>
      <c r="B10" s="626" t="s">
        <v>567</v>
      </c>
      <c r="C10" s="627">
        <f>C11</f>
        <v>3000000</v>
      </c>
      <c r="D10" s="628" t="s">
        <v>569</v>
      </c>
      <c r="E10" s="622"/>
      <c r="F10" s="622" t="s">
        <v>432</v>
      </c>
      <c r="G10" s="627"/>
      <c r="H10" s="622" t="s">
        <v>432</v>
      </c>
      <c r="I10" s="622" t="s">
        <v>432</v>
      </c>
      <c r="J10" s="622" t="s">
        <v>432</v>
      </c>
      <c r="K10" s="622">
        <v>100</v>
      </c>
      <c r="L10" s="622"/>
      <c r="M10" s="627"/>
      <c r="N10" s="622"/>
      <c r="O10" s="622"/>
      <c r="P10" s="629"/>
    </row>
    <row r="11" spans="1:16" s="24" customFormat="1" ht="26.1" customHeight="1" thickBot="1">
      <c r="A11" s="33"/>
      <c r="B11" s="630" t="s">
        <v>568</v>
      </c>
      <c r="C11" s="631">
        <v>3000000</v>
      </c>
      <c r="D11" s="632"/>
      <c r="E11" s="633"/>
      <c r="F11" s="633"/>
      <c r="G11" s="631"/>
      <c r="H11" s="633"/>
      <c r="I11" s="633"/>
      <c r="J11" s="633"/>
      <c r="K11" s="634">
        <v>100</v>
      </c>
      <c r="L11" s="633"/>
      <c r="M11" s="631"/>
      <c r="N11" s="635"/>
      <c r="O11" s="633"/>
      <c r="P11" s="636"/>
    </row>
    <row r="12" spans="1:16" s="24" customFormat="1" ht="52.5" customHeight="1">
      <c r="A12" s="33"/>
      <c r="B12" s="626" t="s">
        <v>570</v>
      </c>
      <c r="C12" s="627">
        <f>C13</f>
        <v>36000000</v>
      </c>
      <c r="D12" s="628" t="s">
        <v>569</v>
      </c>
      <c r="E12" s="622"/>
      <c r="F12" s="622" t="s">
        <v>432</v>
      </c>
      <c r="G12" s="627"/>
      <c r="H12" s="622" t="s">
        <v>432</v>
      </c>
      <c r="I12" s="622" t="s">
        <v>432</v>
      </c>
      <c r="J12" s="622" t="s">
        <v>432</v>
      </c>
      <c r="K12" s="622">
        <v>100</v>
      </c>
      <c r="L12" s="622"/>
      <c r="M12" s="627"/>
      <c r="N12" s="622"/>
      <c r="O12" s="622"/>
      <c r="P12" s="629"/>
    </row>
    <row r="13" spans="1:16" s="24" customFormat="1" ht="26.1" customHeight="1" thickBot="1">
      <c r="A13" s="33"/>
      <c r="B13" s="630" t="s">
        <v>571</v>
      </c>
      <c r="C13" s="631">
        <v>36000000</v>
      </c>
      <c r="D13" s="632"/>
      <c r="E13" s="633"/>
      <c r="F13" s="633"/>
      <c r="G13" s="631"/>
      <c r="H13" s="633"/>
      <c r="I13" s="633"/>
      <c r="J13" s="633"/>
      <c r="K13" s="634">
        <v>100</v>
      </c>
      <c r="L13" s="633"/>
      <c r="M13" s="631"/>
      <c r="N13" s="635"/>
      <c r="O13" s="633"/>
      <c r="P13" s="636"/>
    </row>
    <row r="14" spans="1:16" s="24" customFormat="1" ht="26.1" customHeight="1" thickBot="1">
      <c r="A14" s="34"/>
      <c r="B14" s="35" t="s">
        <v>46</v>
      </c>
      <c r="C14" s="36">
        <f>C9</f>
        <v>39000000</v>
      </c>
      <c r="D14" s="37"/>
      <c r="E14" s="35"/>
      <c r="F14" s="38"/>
      <c r="G14" s="39"/>
      <c r="H14" s="40"/>
      <c r="I14" s="40"/>
      <c r="J14" s="40"/>
      <c r="K14" s="40"/>
      <c r="L14" s="40"/>
      <c r="M14" s="39"/>
      <c r="N14" s="41"/>
      <c r="O14" s="42"/>
      <c r="P14" s="43"/>
    </row>
    <row r="15" spans="1:16" s="24" customFormat="1" ht="26.1" customHeight="1">
      <c r="A15" s="26"/>
      <c r="B15" s="27"/>
      <c r="C15" s="28"/>
      <c r="D15" s="15"/>
      <c r="E15" s="15"/>
      <c r="F15" s="15"/>
      <c r="G15" s="15"/>
      <c r="H15" s="15"/>
      <c r="I15" s="15"/>
      <c r="J15" s="15"/>
      <c r="K15" s="15"/>
      <c r="L15" s="15"/>
      <c r="M15" s="15"/>
      <c r="N15" s="15"/>
      <c r="O15" s="15"/>
      <c r="P15" s="15"/>
    </row>
    <row r="16" spans="1:16" s="24" customFormat="1" ht="26.1" customHeight="1">
      <c r="A16" s="29" t="s">
        <v>47</v>
      </c>
      <c r="B16" s="27"/>
      <c r="C16" s="28"/>
      <c r="D16" s="15"/>
      <c r="E16" s="15"/>
      <c r="F16" s="15"/>
      <c r="G16" s="15"/>
      <c r="H16" s="15"/>
      <c r="I16" s="15"/>
      <c r="J16" s="15"/>
      <c r="K16" s="15"/>
      <c r="L16" s="15"/>
      <c r="M16" s="15"/>
      <c r="N16" s="15"/>
      <c r="O16" s="15"/>
      <c r="P16" s="15"/>
    </row>
    <row r="17" spans="1:16" s="24" customFormat="1" ht="26.1" customHeight="1">
      <c r="A17" s="26"/>
      <c r="B17" s="27"/>
      <c r="C17" s="28"/>
      <c r="D17" s="15"/>
      <c r="E17" s="15"/>
      <c r="F17" s="15" t="s">
        <v>58</v>
      </c>
      <c r="G17" s="15"/>
      <c r="H17" s="15"/>
      <c r="I17" s="15"/>
      <c r="J17" s="15"/>
      <c r="K17" s="15"/>
      <c r="L17" s="15"/>
      <c r="M17" s="15"/>
      <c r="N17" s="15"/>
      <c r="O17" s="15"/>
      <c r="P17" s="15"/>
    </row>
    <row r="18" spans="1:16" s="24" customFormat="1" ht="26.1" customHeight="1">
      <c r="A18" s="26"/>
      <c r="B18" s="27"/>
      <c r="C18" s="28"/>
      <c r="D18" s="15"/>
      <c r="E18" s="15"/>
      <c r="F18" s="15"/>
      <c r="G18" s="15"/>
      <c r="H18" s="15"/>
      <c r="I18" s="15"/>
      <c r="J18" s="15"/>
      <c r="K18" s="15"/>
      <c r="L18" s="15"/>
      <c r="M18" s="15"/>
      <c r="N18" s="15"/>
      <c r="O18" s="15"/>
      <c r="P18" s="15"/>
    </row>
    <row r="19" spans="1:16" s="24" customFormat="1" ht="26.1" customHeight="1">
      <c r="A19" s="26"/>
      <c r="B19" s="27"/>
      <c r="C19" s="28"/>
      <c r="D19" s="15"/>
      <c r="E19" s="15"/>
      <c r="F19" s="15" t="s">
        <v>58</v>
      </c>
      <c r="G19" s="15"/>
      <c r="H19" s="15"/>
      <c r="I19" s="15"/>
      <c r="J19" s="15"/>
      <c r="K19" s="15"/>
      <c r="L19" s="15"/>
      <c r="M19" s="15"/>
      <c r="N19" s="15"/>
      <c r="O19" s="15"/>
      <c r="P19" s="15"/>
    </row>
    <row r="20" spans="1:16" s="24" customFormat="1" ht="26.1" customHeight="1">
      <c r="A20" s="26"/>
      <c r="B20" s="27"/>
      <c r="C20" s="28"/>
      <c r="D20" s="15"/>
      <c r="E20" s="15"/>
      <c r="F20" s="15"/>
      <c r="G20" s="15" t="s">
        <v>58</v>
      </c>
      <c r="H20" s="15" t="s">
        <v>58</v>
      </c>
      <c r="I20" s="15"/>
      <c r="J20" s="15"/>
      <c r="K20" s="15"/>
      <c r="L20" s="15"/>
      <c r="M20" s="15"/>
      <c r="N20" s="15"/>
      <c r="O20" s="15"/>
      <c r="P20" s="15"/>
    </row>
    <row r="21" spans="1:16" s="24" customFormat="1" ht="26.1" customHeight="1">
      <c r="A21" s="26"/>
      <c r="B21" s="27"/>
      <c r="C21" s="28"/>
      <c r="D21" s="15"/>
      <c r="E21" s="15"/>
      <c r="F21" s="15"/>
      <c r="G21" s="15"/>
      <c r="H21" s="15"/>
      <c r="I21" s="15"/>
      <c r="J21" s="15"/>
      <c r="K21" s="15"/>
      <c r="L21" s="15"/>
      <c r="M21" s="15"/>
      <c r="N21" s="15"/>
      <c r="O21" s="15"/>
      <c r="P21" s="15"/>
    </row>
    <row r="22" spans="1:16" ht="24.95" customHeight="1"/>
    <row r="23" spans="1:16" s="25" customFormat="1" ht="30" customHeight="1">
      <c r="A23" s="26"/>
      <c r="B23" s="27"/>
      <c r="C23" s="28"/>
      <c r="D23" s="15"/>
      <c r="E23" s="15"/>
      <c r="F23" s="15"/>
      <c r="G23" s="15"/>
      <c r="H23" s="15"/>
      <c r="I23" s="15"/>
      <c r="J23" s="15"/>
      <c r="K23" s="15"/>
      <c r="L23" s="15"/>
      <c r="M23" s="15"/>
      <c r="N23" s="15"/>
      <c r="O23" s="15"/>
      <c r="P23" s="15"/>
    </row>
  </sheetData>
  <mergeCells count="20">
    <mergeCell ref="H5:H7"/>
    <mergeCell ref="I5:J5"/>
    <mergeCell ref="K5:K7"/>
    <mergeCell ref="L5:N5"/>
    <mergeCell ref="A1:P1"/>
    <mergeCell ref="A2:P2"/>
    <mergeCell ref="A3:P3"/>
    <mergeCell ref="A5:A7"/>
    <mergeCell ref="B5:B7"/>
    <mergeCell ref="C5:C7"/>
    <mergeCell ref="D5:D7"/>
    <mergeCell ref="E5:E7"/>
    <mergeCell ref="F5:F7"/>
    <mergeCell ref="G5:G7"/>
    <mergeCell ref="O5:O7"/>
    <mergeCell ref="P5:P7"/>
    <mergeCell ref="I6:I7"/>
    <mergeCell ref="J6:J7"/>
    <mergeCell ref="L6:L7"/>
    <mergeCell ref="M6:N6"/>
  </mergeCells>
  <pageMargins left="0.47" right="0.19685039370078741" top="0.59055118110236227" bottom="0.39370078740157483" header="0.31496062992125984" footer="0.31496062992125984"/>
  <pageSetup paperSize="5" scale="75" orientation="landscape" horizontalDpi="4294967294" verticalDpi="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23"/>
  <sheetViews>
    <sheetView topLeftCell="E1" zoomScaleNormal="100" workbookViewId="0">
      <pane ySplit="8" topLeftCell="A47" activePane="bottomLeft" state="frozen"/>
      <selection pane="bottomLeft" activeCell="V32" sqref="V32"/>
    </sheetView>
  </sheetViews>
  <sheetFormatPr defaultColWidth="9.140625" defaultRowHeight="16.5"/>
  <cols>
    <col min="1" max="1" width="5.42578125" style="497" customWidth="1"/>
    <col min="2" max="2" width="8.85546875" style="497" customWidth="1"/>
    <col min="3" max="3" width="17.7109375" style="497" customWidth="1"/>
    <col min="4" max="4" width="14.85546875" style="497" customWidth="1"/>
    <col min="5" max="5" width="6" style="497" customWidth="1"/>
    <col min="6" max="6" width="5.5703125" style="497" customWidth="1"/>
    <col min="7" max="7" width="6.28515625" style="497" customWidth="1"/>
    <col min="8" max="8" width="5.5703125" style="497" customWidth="1"/>
    <col min="9" max="9" width="7" style="497" customWidth="1"/>
    <col min="10" max="10" width="12.42578125" style="497" customWidth="1"/>
    <col min="11" max="11" width="5.85546875" style="497" customWidth="1"/>
    <col min="12" max="12" width="12.140625" style="497" customWidth="1"/>
    <col min="13" max="13" width="6.5703125" style="497" customWidth="1"/>
    <col min="14" max="14" width="14.85546875" style="497" customWidth="1"/>
    <col min="15" max="15" width="7.140625" style="497" customWidth="1"/>
    <col min="16" max="16" width="13.28515625" style="497" customWidth="1"/>
    <col min="17" max="17" width="7.42578125" style="497" customWidth="1"/>
    <col min="18" max="18" width="11" style="497" customWidth="1"/>
    <col min="19" max="19" width="7.28515625" style="497" customWidth="1"/>
    <col min="20" max="20" width="15" style="497" customWidth="1"/>
    <col min="21" max="21" width="9.5703125" style="497" customWidth="1"/>
    <col min="22" max="23" width="9.140625" style="497"/>
    <col min="24" max="24" width="12.7109375" style="497" customWidth="1"/>
    <col min="25" max="26" width="9.140625" style="497"/>
    <col min="27" max="27" width="10.42578125" style="489" customWidth="1"/>
    <col min="28" max="28" width="9.85546875" style="490" customWidth="1"/>
    <col min="29" max="30" width="9.140625" style="491"/>
    <col min="31" max="31" width="13.5703125" style="491" bestFit="1" customWidth="1"/>
    <col min="32" max="32" width="16.5703125" style="491" customWidth="1"/>
    <col min="33" max="33" width="14.5703125" style="491" bestFit="1" customWidth="1"/>
    <col min="34" max="34" width="9.140625" style="491"/>
    <col min="35" max="35" width="9.140625" style="495"/>
    <col min="36" max="41" width="9.140625" style="496"/>
  </cols>
  <sheetData>
    <row r="1" spans="1:41" s="494" customFormat="1">
      <c r="A1" s="788" t="s">
        <v>533</v>
      </c>
      <c r="B1" s="788"/>
      <c r="C1" s="788"/>
      <c r="D1" s="788"/>
      <c r="E1" s="788"/>
      <c r="F1" s="788"/>
      <c r="G1" s="788"/>
      <c r="H1" s="788"/>
      <c r="I1" s="788"/>
      <c r="J1" s="788"/>
      <c r="K1" s="788"/>
      <c r="L1" s="788"/>
      <c r="M1" s="788"/>
      <c r="N1" s="788"/>
      <c r="O1" s="788"/>
      <c r="P1" s="788"/>
      <c r="Q1" s="788"/>
      <c r="R1" s="788"/>
      <c r="S1" s="788"/>
      <c r="T1" s="788"/>
      <c r="U1" s="788"/>
      <c r="V1" s="788"/>
      <c r="W1" s="788"/>
      <c r="X1" s="788"/>
      <c r="Y1" s="788"/>
      <c r="Z1" s="788"/>
      <c r="AA1" s="489"/>
      <c r="AB1" s="490"/>
      <c r="AC1" s="491"/>
      <c r="AD1" s="491"/>
      <c r="AE1" s="491"/>
      <c r="AF1" s="491"/>
      <c r="AG1" s="492"/>
      <c r="AH1" s="491"/>
      <c r="AI1" s="493"/>
      <c r="AJ1" s="491"/>
      <c r="AK1" s="491"/>
      <c r="AL1" s="491"/>
      <c r="AM1" s="491"/>
      <c r="AN1" s="491"/>
      <c r="AO1" s="491"/>
    </row>
    <row r="2" spans="1:41">
      <c r="A2" s="788" t="s">
        <v>614</v>
      </c>
      <c r="B2" s="788"/>
      <c r="C2" s="788"/>
      <c r="D2" s="788"/>
      <c r="E2" s="788"/>
      <c r="F2" s="788"/>
      <c r="G2" s="788"/>
      <c r="H2" s="788"/>
      <c r="I2" s="788"/>
      <c r="J2" s="788"/>
      <c r="K2" s="788"/>
      <c r="L2" s="788"/>
      <c r="M2" s="788"/>
      <c r="N2" s="788"/>
      <c r="O2" s="788"/>
      <c r="P2" s="788"/>
      <c r="Q2" s="788"/>
      <c r="R2" s="788"/>
      <c r="S2" s="788"/>
      <c r="T2" s="788"/>
      <c r="U2" s="788"/>
      <c r="V2" s="788"/>
      <c r="W2" s="788"/>
      <c r="X2" s="788"/>
      <c r="Y2" s="788"/>
      <c r="Z2" s="788"/>
      <c r="AG2" s="492"/>
    </row>
    <row r="3" spans="1:41">
      <c r="A3" s="789" t="s">
        <v>299</v>
      </c>
      <c r="B3" s="789"/>
      <c r="C3" s="789"/>
      <c r="D3" s="789"/>
      <c r="E3" s="789"/>
      <c r="F3" s="789"/>
      <c r="G3" s="789"/>
      <c r="H3" s="789"/>
      <c r="I3" s="789"/>
      <c r="J3" s="789"/>
      <c r="K3" s="789"/>
      <c r="L3" s="789"/>
      <c r="M3" s="789"/>
      <c r="N3" s="789"/>
      <c r="O3" s="789"/>
      <c r="P3" s="789"/>
      <c r="Q3" s="789"/>
      <c r="R3" s="789"/>
      <c r="S3" s="789"/>
      <c r="T3" s="789"/>
      <c r="U3" s="789"/>
      <c r="V3" s="789"/>
      <c r="W3" s="789"/>
      <c r="X3" s="789"/>
      <c r="Y3" s="789"/>
      <c r="Z3" s="789"/>
      <c r="AG3" s="492"/>
    </row>
    <row r="4" spans="1:41" ht="14.65" customHeight="1">
      <c r="J4" s="498">
        <f>J10+J64+J69+J85+J90</f>
        <v>3044787425</v>
      </c>
      <c r="L4" s="498">
        <f>L10+L64+L69+L85+L90</f>
        <v>825152687</v>
      </c>
      <c r="N4" s="498">
        <f>N10+N64+N69+N85+N90</f>
        <v>689907021</v>
      </c>
      <c r="O4" s="493"/>
      <c r="P4" s="498">
        <f>P10+P64+P69+P85+P90</f>
        <v>0</v>
      </c>
      <c r="Q4" s="493">
        <f>P4/J94</f>
        <v>0</v>
      </c>
      <c r="R4" s="493"/>
      <c r="S4" s="493"/>
      <c r="T4" s="498">
        <f>T10+T64+T69+T85+T90</f>
        <v>1515059708</v>
      </c>
      <c r="U4" s="498">
        <f>P4+N4+L4</f>
        <v>1515059708</v>
      </c>
      <c r="AG4" s="492"/>
    </row>
    <row r="5" spans="1:41" ht="70.5" customHeight="1">
      <c r="A5" s="689" t="s">
        <v>378</v>
      </c>
      <c r="B5" s="689" t="s">
        <v>422</v>
      </c>
      <c r="C5" s="689" t="s">
        <v>423</v>
      </c>
      <c r="D5" s="689" t="s">
        <v>145</v>
      </c>
      <c r="E5" s="787" t="s">
        <v>424</v>
      </c>
      <c r="F5" s="787"/>
      <c r="G5" s="787" t="s">
        <v>425</v>
      </c>
      <c r="H5" s="787"/>
      <c r="I5" s="787" t="s">
        <v>426</v>
      </c>
      <c r="J5" s="787"/>
      <c r="K5" s="787" t="s">
        <v>150</v>
      </c>
      <c r="L5" s="787"/>
      <c r="M5" s="787"/>
      <c r="N5" s="787"/>
      <c r="O5" s="787"/>
      <c r="P5" s="787"/>
      <c r="Q5" s="787"/>
      <c r="R5" s="787"/>
      <c r="S5" s="787" t="s">
        <v>427</v>
      </c>
      <c r="T5" s="787"/>
      <c r="U5" s="787" t="s">
        <v>428</v>
      </c>
      <c r="V5" s="787"/>
      <c r="W5" s="787" t="s">
        <v>429</v>
      </c>
      <c r="X5" s="787"/>
      <c r="Y5" s="787" t="s">
        <v>430</v>
      </c>
      <c r="Z5" s="787"/>
      <c r="AA5" s="689" t="s">
        <v>151</v>
      </c>
      <c r="AB5" s="689" t="s">
        <v>431</v>
      </c>
      <c r="AG5" s="492"/>
    </row>
    <row r="6" spans="1:41">
      <c r="A6" s="499"/>
      <c r="B6" s="499"/>
      <c r="C6" s="687"/>
      <c r="D6" s="687"/>
      <c r="E6" s="782"/>
      <c r="F6" s="782"/>
      <c r="G6" s="782"/>
      <c r="H6" s="782"/>
      <c r="I6" s="785"/>
      <c r="J6" s="785"/>
      <c r="K6" s="782" t="s">
        <v>146</v>
      </c>
      <c r="L6" s="782"/>
      <c r="M6" s="782" t="s">
        <v>147</v>
      </c>
      <c r="N6" s="782"/>
      <c r="O6" s="782" t="s">
        <v>148</v>
      </c>
      <c r="P6" s="782"/>
      <c r="Q6" s="782" t="s">
        <v>149</v>
      </c>
      <c r="R6" s="782"/>
      <c r="S6" s="782"/>
      <c r="T6" s="782"/>
      <c r="U6" s="782"/>
      <c r="V6" s="782"/>
      <c r="W6" s="785"/>
      <c r="X6" s="785"/>
      <c r="Y6" s="785"/>
      <c r="Z6" s="785"/>
      <c r="AA6" s="500"/>
      <c r="AB6" s="501"/>
      <c r="AG6" s="492"/>
    </row>
    <row r="7" spans="1:41" ht="15" customHeight="1">
      <c r="A7" s="786">
        <v>1</v>
      </c>
      <c r="B7" s="786">
        <v>2</v>
      </c>
      <c r="C7" s="786">
        <v>3</v>
      </c>
      <c r="D7" s="786">
        <v>4</v>
      </c>
      <c r="E7" s="782">
        <v>5</v>
      </c>
      <c r="F7" s="782"/>
      <c r="G7" s="784">
        <v>6</v>
      </c>
      <c r="H7" s="784"/>
      <c r="I7" s="782">
        <v>7</v>
      </c>
      <c r="J7" s="782"/>
      <c r="K7" s="782">
        <v>8</v>
      </c>
      <c r="L7" s="782"/>
      <c r="M7" s="782">
        <v>9</v>
      </c>
      <c r="N7" s="782"/>
      <c r="O7" s="782">
        <v>10</v>
      </c>
      <c r="P7" s="782"/>
      <c r="Q7" s="782">
        <v>11</v>
      </c>
      <c r="R7" s="782"/>
      <c r="S7" s="784">
        <v>12</v>
      </c>
      <c r="T7" s="784"/>
      <c r="U7" s="784" t="s">
        <v>67</v>
      </c>
      <c r="V7" s="784"/>
      <c r="W7" s="782" t="s">
        <v>68</v>
      </c>
      <c r="X7" s="782"/>
      <c r="Y7" s="782" t="s">
        <v>69</v>
      </c>
      <c r="Z7" s="782"/>
      <c r="AA7" s="688">
        <v>16</v>
      </c>
      <c r="AB7" s="685">
        <v>17</v>
      </c>
      <c r="AG7" s="492"/>
    </row>
    <row r="8" spans="1:41">
      <c r="A8" s="786"/>
      <c r="B8" s="786"/>
      <c r="C8" s="786"/>
      <c r="D8" s="786"/>
      <c r="E8" s="502" t="s">
        <v>70</v>
      </c>
      <c r="F8" s="502" t="s">
        <v>71</v>
      </c>
      <c r="G8" s="502" t="s">
        <v>70</v>
      </c>
      <c r="H8" s="502" t="s">
        <v>71</v>
      </c>
      <c r="I8" s="502" t="s">
        <v>70</v>
      </c>
      <c r="J8" s="502" t="s">
        <v>71</v>
      </c>
      <c r="K8" s="502" t="s">
        <v>70</v>
      </c>
      <c r="L8" s="502" t="s">
        <v>71</v>
      </c>
      <c r="M8" s="502" t="s">
        <v>70</v>
      </c>
      <c r="N8" s="502" t="s">
        <v>71</v>
      </c>
      <c r="O8" s="502" t="s">
        <v>70</v>
      </c>
      <c r="P8" s="502" t="s">
        <v>71</v>
      </c>
      <c r="Q8" s="502" t="s">
        <v>70</v>
      </c>
      <c r="R8" s="502" t="s">
        <v>71</v>
      </c>
      <c r="S8" s="502" t="s">
        <v>70</v>
      </c>
      <c r="T8" s="502" t="s">
        <v>71</v>
      </c>
      <c r="U8" s="502" t="s">
        <v>70</v>
      </c>
      <c r="V8" s="502" t="s">
        <v>71</v>
      </c>
      <c r="W8" s="502" t="s">
        <v>70</v>
      </c>
      <c r="X8" s="502" t="s">
        <v>71</v>
      </c>
      <c r="Y8" s="502" t="s">
        <v>70</v>
      </c>
      <c r="Z8" s="502" t="s">
        <v>71</v>
      </c>
      <c r="AA8" s="500"/>
      <c r="AB8" s="503"/>
      <c r="AG8" s="492"/>
    </row>
    <row r="9" spans="1:41">
      <c r="A9" s="688"/>
      <c r="B9" s="504"/>
      <c r="C9" s="783" t="s">
        <v>432</v>
      </c>
      <c r="D9" s="777"/>
      <c r="E9" s="778"/>
      <c r="F9" s="779"/>
      <c r="G9" s="778"/>
      <c r="H9" s="779"/>
      <c r="I9" s="780"/>
      <c r="J9" s="773"/>
      <c r="K9" s="781"/>
      <c r="L9" s="781"/>
      <c r="M9" s="781"/>
      <c r="N9" s="781"/>
      <c r="O9" s="781"/>
      <c r="P9" s="781"/>
      <c r="Q9" s="781"/>
      <c r="R9" s="781"/>
      <c r="S9" s="773"/>
      <c r="T9" s="773"/>
      <c r="U9" s="505"/>
      <c r="V9" s="505"/>
      <c r="W9" s="681"/>
      <c r="X9" s="682"/>
      <c r="Y9" s="506"/>
      <c r="Z9" s="506"/>
      <c r="AA9" s="500"/>
      <c r="AB9" s="503"/>
      <c r="AG9" s="492"/>
    </row>
    <row r="10" spans="1:41" s="369" customFormat="1" ht="90.75" customHeight="1">
      <c r="A10" s="507"/>
      <c r="B10" s="508"/>
      <c r="C10" s="686" t="s">
        <v>433</v>
      </c>
      <c r="D10" s="509" t="s">
        <v>434</v>
      </c>
      <c r="E10" s="510"/>
      <c r="F10" s="511"/>
      <c r="G10" s="510"/>
      <c r="H10" s="511"/>
      <c r="I10" s="512">
        <v>100</v>
      </c>
      <c r="J10" s="676">
        <f>J16+J21+J25+J29+J34+J43+J48+J55+J61</f>
        <v>2906498551</v>
      </c>
      <c r="K10" s="513">
        <f>(K11+K18+K23+K27+K31+K36+K45+K50+K57)/9</f>
        <v>15.863250716455436</v>
      </c>
      <c r="L10" s="513">
        <f>L11+L18+L23+L27+L31+L36+L45+L50+L57</f>
        <v>810012687</v>
      </c>
      <c r="M10" s="513">
        <f>(M11+M18+M23+M27+M31+M36+M45+M50+M57)/9</f>
        <v>20.78185396022208</v>
      </c>
      <c r="N10" s="513">
        <f>N11+N18+N23+N27+N31+N36+N45+N50+N57</f>
        <v>639003971</v>
      </c>
      <c r="O10" s="513">
        <f>(O11+O18+O23+O27+O31+O36+O45+O50+O57)/9</f>
        <v>0</v>
      </c>
      <c r="P10" s="513">
        <f>P11+P18+P23+P27+P31+P36+P45+P50+P57</f>
        <v>0</v>
      </c>
      <c r="Q10" s="513">
        <f>(Q11+Q18+Q23+Q27+Q31+Q36+Q45+Q50+Q57)/9</f>
        <v>0</v>
      </c>
      <c r="R10" s="513"/>
      <c r="S10" s="676">
        <f>K10+M10+O10+Q10</f>
        <v>36.645104676677519</v>
      </c>
      <c r="T10" s="513">
        <f>T11+T18+T23+T27+T31+T36+T45+T50+T57</f>
        <v>1449016658</v>
      </c>
      <c r="U10" s="514">
        <f>S10/I10</f>
        <v>0.3664510467667752</v>
      </c>
      <c r="V10" s="514">
        <f>T10/J10</f>
        <v>0.49854374002748297</v>
      </c>
      <c r="W10" s="510"/>
      <c r="X10" s="511"/>
      <c r="Y10" s="515"/>
      <c r="Z10" s="515"/>
      <c r="AA10" s="516"/>
      <c r="AB10" s="517"/>
      <c r="AC10" s="518"/>
      <c r="AD10" s="518"/>
      <c r="AE10" s="518"/>
      <c r="AF10" s="518"/>
      <c r="AG10" s="519"/>
      <c r="AH10" s="518"/>
      <c r="AI10" s="520"/>
      <c r="AJ10" s="521"/>
      <c r="AK10" s="521"/>
      <c r="AL10" s="521"/>
      <c r="AM10" s="521"/>
      <c r="AN10" s="521"/>
      <c r="AO10" s="521"/>
    </row>
    <row r="11" spans="1:41" ht="114" customHeight="1">
      <c r="A11" s="688"/>
      <c r="B11" s="504"/>
      <c r="C11" s="679" t="s">
        <v>435</v>
      </c>
      <c r="D11" s="522" t="s">
        <v>507</v>
      </c>
      <c r="E11" s="510"/>
      <c r="F11" s="511">
        <v>0</v>
      </c>
      <c r="G11" s="510"/>
      <c r="H11" s="511"/>
      <c r="I11" s="512">
        <v>100</v>
      </c>
      <c r="J11" s="676">
        <f>SUM(J12:J15)</f>
        <v>67191300</v>
      </c>
      <c r="K11" s="513">
        <f>(SUM(K12:K15)/SUM($I$12:$I$15))*100</f>
        <v>12.5</v>
      </c>
      <c r="L11" s="676">
        <f>SUM(L12:L15)</f>
        <v>4515000</v>
      </c>
      <c r="M11" s="513">
        <f>(SUM(M12:M15)/SUM($I$12:$I$15))*100</f>
        <v>18.75</v>
      </c>
      <c r="N11" s="676">
        <f>SUM(N12:N15)</f>
        <v>9655000</v>
      </c>
      <c r="O11" s="513">
        <f>(SUM(O12:O15)/SUM($I$12:$I$15))*100</f>
        <v>0</v>
      </c>
      <c r="P11" s="676">
        <f>SUM(P12:P15)</f>
        <v>0</v>
      </c>
      <c r="Q11" s="513">
        <f>(SUM(Q12:Q15)/SUM($I$12:$I$15))*100</f>
        <v>0</v>
      </c>
      <c r="R11" s="513"/>
      <c r="S11" s="676">
        <f>K11+M11+O11+Q11</f>
        <v>31.25</v>
      </c>
      <c r="T11" s="676">
        <f>SUM(T12:T15)</f>
        <v>14170000</v>
      </c>
      <c r="U11" s="514">
        <f>S11/I11</f>
        <v>0.3125</v>
      </c>
      <c r="V11" s="514">
        <f>T11/J11</f>
        <v>0.21089039801283796</v>
      </c>
      <c r="W11" s="681">
        <f>S11+G11</f>
        <v>31.25</v>
      </c>
      <c r="X11" s="682">
        <f>T11+H11</f>
        <v>14170000</v>
      </c>
      <c r="Y11" s="506" t="e">
        <f>W11/E11</f>
        <v>#DIV/0!</v>
      </c>
      <c r="Z11" s="506" t="e">
        <f>X11/F11</f>
        <v>#DIV/0!</v>
      </c>
      <c r="AA11" s="500" t="s">
        <v>525</v>
      </c>
      <c r="AB11" s="503"/>
      <c r="AG11" s="492"/>
    </row>
    <row r="12" spans="1:41" ht="69.75" customHeight="1">
      <c r="A12" s="688"/>
      <c r="B12" s="504"/>
      <c r="C12" s="680" t="s">
        <v>97</v>
      </c>
      <c r="D12" s="523" t="s">
        <v>534</v>
      </c>
      <c r="E12" s="681"/>
      <c r="F12" s="682"/>
      <c r="G12" s="681"/>
      <c r="H12" s="682"/>
      <c r="I12" s="683">
        <v>2</v>
      </c>
      <c r="J12" s="677">
        <v>25944800</v>
      </c>
      <c r="K12" s="165"/>
      <c r="L12" s="602">
        <v>3300000</v>
      </c>
      <c r="M12" s="165"/>
      <c r="N12" s="165">
        <v>5790000</v>
      </c>
      <c r="O12" s="684"/>
      <c r="P12" s="684"/>
      <c r="Q12" s="684"/>
      <c r="R12" s="684"/>
      <c r="S12" s="677">
        <f>K12+M12+O12+Q12</f>
        <v>0</v>
      </c>
      <c r="T12" s="677">
        <f>L12+N12+P12+R12</f>
        <v>9090000</v>
      </c>
      <c r="U12" s="524">
        <f t="shared" ref="U12:V15" si="0">IFERROR(S12/I12,0)</f>
        <v>0</v>
      </c>
      <c r="V12" s="524">
        <f t="shared" si="0"/>
        <v>0.35035922419906879</v>
      </c>
      <c r="W12" s="681"/>
      <c r="X12" s="682"/>
      <c r="Y12" s="506"/>
      <c r="Z12" s="506"/>
      <c r="AA12" s="688"/>
      <c r="AB12" s="503"/>
      <c r="AG12" s="492"/>
    </row>
    <row r="13" spans="1:41" ht="60" customHeight="1">
      <c r="A13" s="688"/>
      <c r="B13" s="504"/>
      <c r="C13" s="680" t="s">
        <v>78</v>
      </c>
      <c r="D13" s="523" t="s">
        <v>535</v>
      </c>
      <c r="E13" s="681"/>
      <c r="F13" s="682"/>
      <c r="G13" s="681"/>
      <c r="H13" s="682"/>
      <c r="I13" s="683">
        <v>2</v>
      </c>
      <c r="J13" s="31">
        <v>6244950</v>
      </c>
      <c r="K13" s="165">
        <v>0</v>
      </c>
      <c r="L13" s="603">
        <v>0</v>
      </c>
      <c r="M13" s="165"/>
      <c r="N13" s="374">
        <v>0</v>
      </c>
      <c r="O13" s="684"/>
      <c r="P13" s="684"/>
      <c r="Q13" s="684"/>
      <c r="R13" s="684"/>
      <c r="S13" s="677">
        <f>K13+M13+O13+Q13</f>
        <v>0</v>
      </c>
      <c r="T13" s="677">
        <f>L13+N13+P13+R13</f>
        <v>0</v>
      </c>
      <c r="U13" s="524">
        <f t="shared" si="0"/>
        <v>0</v>
      </c>
      <c r="V13" s="524">
        <f t="shared" si="0"/>
        <v>0</v>
      </c>
      <c r="W13" s="681"/>
      <c r="X13" s="682"/>
      <c r="Y13" s="506"/>
      <c r="Z13" s="506"/>
      <c r="AA13" s="688"/>
      <c r="AB13" s="503"/>
      <c r="AG13" s="492"/>
    </row>
    <row r="14" spans="1:41" ht="60" customHeight="1">
      <c r="A14" s="688"/>
      <c r="B14" s="504"/>
      <c r="C14" s="680" t="s">
        <v>436</v>
      </c>
      <c r="D14" s="523" t="s">
        <v>536</v>
      </c>
      <c r="E14" s="681"/>
      <c r="F14" s="682"/>
      <c r="G14" s="681"/>
      <c r="H14" s="682"/>
      <c r="I14" s="683">
        <v>2</v>
      </c>
      <c r="J14" s="611">
        <v>6949850</v>
      </c>
      <c r="K14" s="165">
        <v>1</v>
      </c>
      <c r="L14" s="11">
        <v>650000</v>
      </c>
      <c r="M14" s="165"/>
      <c r="N14" s="165">
        <v>200000</v>
      </c>
      <c r="O14" s="684"/>
      <c r="P14" s="684"/>
      <c r="Q14" s="684"/>
      <c r="R14" s="684"/>
      <c r="S14" s="677">
        <f>(K14+M14+O14+Q14)</f>
        <v>1</v>
      </c>
      <c r="T14" s="677">
        <f>L14+N14+P14+R14</f>
        <v>850000</v>
      </c>
      <c r="U14" s="524">
        <f t="shared" si="0"/>
        <v>0.5</v>
      </c>
      <c r="V14" s="524">
        <f t="shared" si="0"/>
        <v>0.12230479794527939</v>
      </c>
      <c r="W14" s="681"/>
      <c r="X14" s="682"/>
      <c r="Y14" s="506"/>
      <c r="Z14" s="506"/>
      <c r="AA14" s="688"/>
      <c r="AB14" s="503"/>
      <c r="AG14" s="492"/>
    </row>
    <row r="15" spans="1:41" ht="90.75" customHeight="1">
      <c r="A15" s="688"/>
      <c r="B15" s="504"/>
      <c r="C15" s="525" t="s">
        <v>80</v>
      </c>
      <c r="D15" s="523" t="s">
        <v>537</v>
      </c>
      <c r="E15" s="681"/>
      <c r="F15" s="682"/>
      <c r="G15" s="681"/>
      <c r="H15" s="682"/>
      <c r="I15" s="683">
        <v>10</v>
      </c>
      <c r="J15" s="611">
        <v>28051700</v>
      </c>
      <c r="K15" s="165">
        <v>1</v>
      </c>
      <c r="L15" s="11">
        <v>565000</v>
      </c>
      <c r="M15" s="165">
        <v>3</v>
      </c>
      <c r="N15" s="165">
        <v>3665000</v>
      </c>
      <c r="O15" s="684"/>
      <c r="P15" s="684"/>
      <c r="Q15" s="684"/>
      <c r="R15" s="684"/>
      <c r="S15" s="677">
        <f>K15+M15+O15+Q15</f>
        <v>4</v>
      </c>
      <c r="T15" s="677">
        <f>L15+N15+P15+R15</f>
        <v>4230000</v>
      </c>
      <c r="U15" s="524">
        <f t="shared" si="0"/>
        <v>0.4</v>
      </c>
      <c r="V15" s="524">
        <f t="shared" si="0"/>
        <v>0.15079300006773208</v>
      </c>
      <c r="W15" s="681"/>
      <c r="X15" s="682"/>
      <c r="Y15" s="506"/>
      <c r="Z15" s="506"/>
      <c r="AA15" s="688"/>
      <c r="AB15" s="503"/>
      <c r="AG15" s="492"/>
    </row>
    <row r="16" spans="1:41">
      <c r="A16" s="688"/>
      <c r="B16" s="504"/>
      <c r="C16" s="526"/>
      <c r="D16" s="680"/>
      <c r="E16" s="681"/>
      <c r="F16" s="682"/>
      <c r="G16" s="681"/>
      <c r="H16" s="682"/>
      <c r="I16" s="683"/>
      <c r="J16" s="677">
        <f>SUM(J12:J15)</f>
        <v>67191300</v>
      </c>
      <c r="K16" s="772" t="s">
        <v>72</v>
      </c>
      <c r="L16" s="773"/>
      <c r="M16" s="773"/>
      <c r="N16" s="773"/>
      <c r="O16" s="773"/>
      <c r="P16" s="773"/>
      <c r="Q16" s="773"/>
      <c r="R16" s="773"/>
      <c r="S16" s="773"/>
      <c r="T16" s="773"/>
      <c r="U16" s="524">
        <f>IFERROR((0+U12*J12+U13*J13+U14*J14+U15*J15)/J16,0)</f>
        <v>0.21871291372543766</v>
      </c>
      <c r="V16" s="524">
        <f>IFERROR((0+V12*J12+V13*J13+V14*J14+V15*J15)/J16,0)</f>
        <v>0.21089039801283796</v>
      </c>
      <c r="W16" s="681"/>
      <c r="X16" s="682"/>
      <c r="Y16" s="506"/>
      <c r="Z16" s="506"/>
      <c r="AA16" s="500"/>
      <c r="AB16" s="503"/>
      <c r="AE16" s="527">
        <f>J16</f>
        <v>67191300</v>
      </c>
      <c r="AF16" s="528">
        <f>J16*U16</f>
        <v>14695605</v>
      </c>
      <c r="AG16" s="529">
        <f>J16*V16</f>
        <v>14170000</v>
      </c>
    </row>
    <row r="17" spans="1:41" ht="29.25" customHeight="1">
      <c r="A17" s="688"/>
      <c r="B17" s="504"/>
      <c r="C17" s="526"/>
      <c r="D17" s="680"/>
      <c r="E17" s="681"/>
      <c r="F17" s="682"/>
      <c r="G17" s="681"/>
      <c r="H17" s="682"/>
      <c r="I17" s="683"/>
      <c r="J17" s="677"/>
      <c r="K17" s="772" t="s">
        <v>73</v>
      </c>
      <c r="L17" s="773"/>
      <c r="M17" s="773"/>
      <c r="N17" s="773"/>
      <c r="O17" s="773"/>
      <c r="P17" s="773"/>
      <c r="Q17" s="773"/>
      <c r="R17" s="773"/>
      <c r="S17" s="773"/>
      <c r="T17" s="773"/>
      <c r="U17" s="524" t="str">
        <f>IF(U16&gt;0.9,"Sangat Tinggi",IF(U16&gt;0.75,"Tinggi",IF(U16&gt;0.65,"Sedang",IF(U16&gt;0.5,"Rendah","Sangat Rendah"))))</f>
        <v>Sangat Rendah</v>
      </c>
      <c r="V17" s="524" t="str">
        <f>IF(V16&gt;0.9,"Sangat Tinggi",IF(V16&gt;0.75,"Tinggi",IF(V16&gt;0.65,"Sedang",IF(V16&gt;0.5,"Rendah","Sangat Rendah"))))</f>
        <v>Sangat Rendah</v>
      </c>
      <c r="W17" s="681"/>
      <c r="X17" s="682"/>
      <c r="Y17" s="506"/>
      <c r="Z17" s="506"/>
      <c r="AA17" s="500"/>
      <c r="AB17" s="503"/>
      <c r="AG17" s="492"/>
    </row>
    <row r="18" spans="1:41" ht="83.25" customHeight="1">
      <c r="A18" s="688"/>
      <c r="B18" s="504"/>
      <c r="C18" s="679" t="s">
        <v>437</v>
      </c>
      <c r="D18" s="530" t="s">
        <v>99</v>
      </c>
      <c r="E18" s="510"/>
      <c r="F18" s="511">
        <v>0</v>
      </c>
      <c r="G18" s="510"/>
      <c r="H18" s="511"/>
      <c r="I18" s="512">
        <v>100</v>
      </c>
      <c r="J18" s="676">
        <f>SUM(J19:J20)</f>
        <v>2169810119</v>
      </c>
      <c r="K18" s="513">
        <f>((K19/4)+K20)/SUM($I$19:$I$20)*100</f>
        <v>24.193548387096776</v>
      </c>
      <c r="L18" s="676">
        <f>SUM(L19:L20)</f>
        <v>672938717</v>
      </c>
      <c r="M18" s="513">
        <f>((M19/4)+M20)/SUM($I$19:$I$20)*100</f>
        <v>24.193548387096776</v>
      </c>
      <c r="N18" s="676">
        <f>SUM(N19:N20)</f>
        <v>448858755</v>
      </c>
      <c r="O18" s="513">
        <f>((O19/4)+O20)/SUM($I$19:$I$20)*100</f>
        <v>0</v>
      </c>
      <c r="P18" s="676">
        <f>SUM(P19:P20)</f>
        <v>0</v>
      </c>
      <c r="Q18" s="513"/>
      <c r="R18" s="513"/>
      <c r="S18" s="676">
        <f>K18+M18+O18+Q18</f>
        <v>48.387096774193552</v>
      </c>
      <c r="T18" s="676">
        <f>SUM(T19:T20)</f>
        <v>1121797472</v>
      </c>
      <c r="U18" s="514">
        <f>S18/I18</f>
        <v>0.4838709677419355</v>
      </c>
      <c r="V18" s="514">
        <f>T18/J18</f>
        <v>0.51700259952562233</v>
      </c>
      <c r="W18" s="681">
        <f>S18+G18</f>
        <v>48.387096774193552</v>
      </c>
      <c r="X18" s="682">
        <f>T18+H18</f>
        <v>1121797472</v>
      </c>
      <c r="Y18" s="506" t="e">
        <f>W18/E18</f>
        <v>#DIV/0!</v>
      </c>
      <c r="Z18" s="506" t="e">
        <f>X18/F18</f>
        <v>#DIV/0!</v>
      </c>
      <c r="AA18" s="500"/>
      <c r="AB18" s="503"/>
      <c r="AG18" s="492"/>
    </row>
    <row r="19" spans="1:41" ht="53.25" customHeight="1">
      <c r="A19" s="688"/>
      <c r="B19" s="504"/>
      <c r="C19" s="525" t="s">
        <v>438</v>
      </c>
      <c r="D19" s="531" t="s">
        <v>538</v>
      </c>
      <c r="E19" s="681"/>
      <c r="F19" s="682"/>
      <c r="G19" s="681"/>
      <c r="H19" s="682"/>
      <c r="I19" s="683">
        <v>19</v>
      </c>
      <c r="J19" s="612">
        <v>2141250269</v>
      </c>
      <c r="K19" s="165">
        <v>18</v>
      </c>
      <c r="L19" s="286">
        <v>667258717</v>
      </c>
      <c r="M19" s="165">
        <v>18</v>
      </c>
      <c r="N19" s="165">
        <v>442108755</v>
      </c>
      <c r="O19" s="684"/>
      <c r="P19" s="684"/>
      <c r="Q19" s="684"/>
      <c r="R19" s="684"/>
      <c r="S19" s="677">
        <v>18</v>
      </c>
      <c r="T19" s="677">
        <f>L19+N19+P19+R19</f>
        <v>1109367472</v>
      </c>
      <c r="U19" s="524">
        <f>IFERROR(S19/I19,0)</f>
        <v>0.94736842105263153</v>
      </c>
      <c r="V19" s="524">
        <f>IFERROR(T19/J19,0)</f>
        <v>0.51809332522260154</v>
      </c>
      <c r="W19" s="681"/>
      <c r="X19" s="682"/>
      <c r="Y19" s="506"/>
      <c r="Z19" s="506"/>
      <c r="AA19" s="688"/>
      <c r="AB19" s="503"/>
      <c r="AG19" s="492"/>
    </row>
    <row r="20" spans="1:41" ht="113.25" customHeight="1">
      <c r="A20" s="688"/>
      <c r="B20" s="504"/>
      <c r="C20" s="680" t="s">
        <v>439</v>
      </c>
      <c r="D20" s="532" t="s">
        <v>539</v>
      </c>
      <c r="E20" s="681"/>
      <c r="F20" s="682"/>
      <c r="G20" s="681"/>
      <c r="H20" s="682"/>
      <c r="I20" s="683">
        <v>12</v>
      </c>
      <c r="J20" s="612">
        <v>28559850</v>
      </c>
      <c r="K20" s="165">
        <v>3</v>
      </c>
      <c r="L20" s="286">
        <v>5680000</v>
      </c>
      <c r="M20" s="165">
        <v>3</v>
      </c>
      <c r="N20" s="165">
        <v>6750000</v>
      </c>
      <c r="O20" s="684"/>
      <c r="P20" s="684"/>
      <c r="Q20" s="684"/>
      <c r="R20" s="684"/>
      <c r="S20" s="677">
        <f>K20+M20+O20+Q20</f>
        <v>6</v>
      </c>
      <c r="T20" s="677">
        <f>L20+N20+P20+R20</f>
        <v>12430000</v>
      </c>
      <c r="U20" s="524">
        <f>IFERROR(S20/I20,0)</f>
        <v>0.5</v>
      </c>
      <c r="V20" s="524">
        <f>IFERROR(T20/J20,0)</f>
        <v>0.43522637548866677</v>
      </c>
      <c r="W20" s="681"/>
      <c r="X20" s="682"/>
      <c r="Y20" s="506"/>
      <c r="Z20" s="506"/>
      <c r="AA20" s="688"/>
      <c r="AB20" s="503"/>
      <c r="AG20" s="492"/>
    </row>
    <row r="21" spans="1:41">
      <c r="A21" s="688"/>
      <c r="B21" s="504"/>
      <c r="C21" s="526"/>
      <c r="D21" s="680"/>
      <c r="E21" s="681"/>
      <c r="F21" s="682"/>
      <c r="G21" s="681"/>
      <c r="H21" s="682"/>
      <c r="I21" s="683"/>
      <c r="J21" s="677">
        <f>SUM(J19:J20)</f>
        <v>2169810119</v>
      </c>
      <c r="K21" s="772" t="s">
        <v>72</v>
      </c>
      <c r="L21" s="773"/>
      <c r="M21" s="773"/>
      <c r="N21" s="773"/>
      <c r="O21" s="773"/>
      <c r="P21" s="773"/>
      <c r="Q21" s="773"/>
      <c r="R21" s="773"/>
      <c r="S21" s="773"/>
      <c r="T21" s="773"/>
      <c r="U21" s="524">
        <f>IFERROR((0+U19*J19+U20*J20)/J21,0)</f>
        <v>0.94147999105218128</v>
      </c>
      <c r="V21" s="524">
        <f>IFERROR((0+V19*J19+V20*J20)/J21,0)</f>
        <v>0.51700259952562233</v>
      </c>
      <c r="W21" s="681"/>
      <c r="X21" s="682"/>
      <c r="Y21" s="506"/>
      <c r="Z21" s="506"/>
      <c r="AA21" s="500"/>
      <c r="AB21" s="503"/>
      <c r="AE21" s="491">
        <f>J21</f>
        <v>2169810119</v>
      </c>
      <c r="AF21" s="527">
        <f>J21*U21</f>
        <v>2042832811.4210525</v>
      </c>
      <c r="AG21" s="492">
        <f>J21*V21</f>
        <v>1121797472</v>
      </c>
    </row>
    <row r="22" spans="1:41" ht="24" customHeight="1">
      <c r="A22" s="688"/>
      <c r="B22" s="504"/>
      <c r="C22" s="526"/>
      <c r="D22" s="680"/>
      <c r="E22" s="681"/>
      <c r="F22" s="682"/>
      <c r="G22" s="681"/>
      <c r="H22" s="682"/>
      <c r="I22" s="683"/>
      <c r="J22" s="677"/>
      <c r="K22" s="772" t="s">
        <v>73</v>
      </c>
      <c r="L22" s="773"/>
      <c r="M22" s="773"/>
      <c r="N22" s="773"/>
      <c r="O22" s="773"/>
      <c r="P22" s="773"/>
      <c r="Q22" s="773"/>
      <c r="R22" s="773"/>
      <c r="S22" s="773"/>
      <c r="T22" s="773"/>
      <c r="U22" s="524" t="str">
        <f>IF(U21&gt;0.9,"Sangat Tinggi",IF(U21&gt;0.75,"Tinggi",IF(U21&gt;0.65,"Sedang",IF(U21&gt;0.5,"Rendah","Sangat Rendah"))))</f>
        <v>Sangat Tinggi</v>
      </c>
      <c r="V22" s="524" t="str">
        <f>IF(V21&gt;0.9,"Sangat Tinggi",IF(V21&gt;0.75,"Tinggi",IF(V21&gt;0.65,"Sedang",IF(V21&gt;0.5,"Rendah","Sangat Rendah"))))</f>
        <v>Rendah</v>
      </c>
      <c r="W22" s="681"/>
      <c r="X22" s="682"/>
      <c r="Y22" s="506"/>
      <c r="Z22" s="506"/>
      <c r="AA22" s="500"/>
      <c r="AB22" s="503"/>
      <c r="AG22" s="492"/>
    </row>
    <row r="23" spans="1:41" s="491" customFormat="1" ht="75" customHeight="1">
      <c r="A23" s="688"/>
      <c r="B23" s="504"/>
      <c r="C23" s="679" t="s">
        <v>440</v>
      </c>
      <c r="D23" s="530" t="s">
        <v>508</v>
      </c>
      <c r="E23" s="510"/>
      <c r="F23" s="511">
        <v>0</v>
      </c>
      <c r="G23" s="510"/>
      <c r="H23" s="511"/>
      <c r="I23" s="512">
        <v>100</v>
      </c>
      <c r="J23" s="676">
        <f>SUM(J24)</f>
        <v>12779800</v>
      </c>
      <c r="K23" s="513">
        <f>K24/$I$24*100</f>
        <v>25</v>
      </c>
      <c r="L23" s="676">
        <f>SUM(L24)</f>
        <v>2300000</v>
      </c>
      <c r="M23" s="513">
        <f>M24/$I$24*100</f>
        <v>25</v>
      </c>
      <c r="N23" s="676">
        <f>SUM(N24)</f>
        <v>2350000</v>
      </c>
      <c r="O23" s="513">
        <f>O24/$I$24*100</f>
        <v>0</v>
      </c>
      <c r="P23" s="676">
        <f>SUM(P24)</f>
        <v>0</v>
      </c>
      <c r="Q23" s="513"/>
      <c r="R23" s="513"/>
      <c r="S23" s="676">
        <f>K23+M23+O23+Q23</f>
        <v>50</v>
      </c>
      <c r="T23" s="676">
        <f>SUM(T24)</f>
        <v>4650000</v>
      </c>
      <c r="U23" s="514">
        <f>S23/I23</f>
        <v>0.5</v>
      </c>
      <c r="V23" s="514">
        <f>T23/J23</f>
        <v>0.36385545939686065</v>
      </c>
      <c r="W23" s="681">
        <f>S23+G23</f>
        <v>50</v>
      </c>
      <c r="X23" s="682">
        <f>T23+H23</f>
        <v>4650000</v>
      </c>
      <c r="Y23" s="506" t="e">
        <f>W23/E23</f>
        <v>#DIV/0!</v>
      </c>
      <c r="Z23" s="506" t="e">
        <f>X23/F23</f>
        <v>#DIV/0!</v>
      </c>
      <c r="AA23" s="500"/>
      <c r="AB23" s="503"/>
      <c r="AG23" s="492"/>
      <c r="AI23" s="495"/>
      <c r="AJ23" s="496"/>
      <c r="AK23" s="496"/>
      <c r="AL23" s="496"/>
      <c r="AM23" s="496"/>
      <c r="AN23" s="496"/>
      <c r="AO23" s="496"/>
    </row>
    <row r="24" spans="1:41" s="491" customFormat="1" ht="91.5" customHeight="1">
      <c r="A24" s="688"/>
      <c r="B24" s="504"/>
      <c r="C24" s="680" t="s">
        <v>441</v>
      </c>
      <c r="D24" s="532" t="s">
        <v>540</v>
      </c>
      <c r="E24" s="681"/>
      <c r="F24" s="682"/>
      <c r="G24" s="681"/>
      <c r="H24" s="682"/>
      <c r="I24" s="683">
        <v>4</v>
      </c>
      <c r="J24" s="612">
        <v>12779800</v>
      </c>
      <c r="K24" s="165">
        <v>1</v>
      </c>
      <c r="L24" s="286">
        <v>2300000</v>
      </c>
      <c r="M24" s="165">
        <v>1</v>
      </c>
      <c r="N24" s="165">
        <v>2350000</v>
      </c>
      <c r="O24" s="684"/>
      <c r="P24" s="684"/>
      <c r="Q24" s="684"/>
      <c r="R24" s="684"/>
      <c r="S24" s="677">
        <f>K24+M24+O24+Q24</f>
        <v>2</v>
      </c>
      <c r="T24" s="677">
        <f>L24+N24+P24+R24</f>
        <v>4650000</v>
      </c>
      <c r="U24" s="524">
        <f>IFERROR(S24/I24,0)</f>
        <v>0.5</v>
      </c>
      <c r="V24" s="524">
        <f>IFERROR(T24/J24,0)</f>
        <v>0.36385545939686065</v>
      </c>
      <c r="W24" s="681"/>
      <c r="X24" s="682"/>
      <c r="Y24" s="506"/>
      <c r="Z24" s="506"/>
      <c r="AA24" s="688"/>
      <c r="AB24" s="503"/>
      <c r="AG24" s="492"/>
      <c r="AI24" s="495"/>
      <c r="AJ24" s="496"/>
      <c r="AK24" s="496"/>
      <c r="AL24" s="496"/>
      <c r="AM24" s="496"/>
      <c r="AN24" s="496"/>
      <c r="AO24" s="496"/>
    </row>
    <row r="25" spans="1:41" s="491" customFormat="1">
      <c r="A25" s="688"/>
      <c r="B25" s="504"/>
      <c r="C25" s="526"/>
      <c r="D25" s="680"/>
      <c r="E25" s="681"/>
      <c r="F25" s="682"/>
      <c r="G25" s="681"/>
      <c r="H25" s="682"/>
      <c r="I25" s="683"/>
      <c r="J25" s="677">
        <f>SUM(J24:J24)</f>
        <v>12779800</v>
      </c>
      <c r="K25" s="772" t="s">
        <v>72</v>
      </c>
      <c r="L25" s="773"/>
      <c r="M25" s="773"/>
      <c r="N25" s="773"/>
      <c r="O25" s="773"/>
      <c r="P25" s="773"/>
      <c r="Q25" s="773"/>
      <c r="R25" s="773"/>
      <c r="S25" s="773"/>
      <c r="T25" s="773"/>
      <c r="U25" s="524">
        <f>IFERROR((0+U24*J24)/J25,0)</f>
        <v>0.5</v>
      </c>
      <c r="V25" s="524">
        <f>IFERROR((0+V24*J24)/J25,0)</f>
        <v>0.36385545939686065</v>
      </c>
      <c r="W25" s="681"/>
      <c r="X25" s="682"/>
      <c r="Y25" s="506"/>
      <c r="Z25" s="506"/>
      <c r="AA25" s="500"/>
      <c r="AB25" s="503"/>
      <c r="AE25" s="491">
        <f>J25</f>
        <v>12779800</v>
      </c>
      <c r="AF25" s="528">
        <f>J25*U25</f>
        <v>6389900</v>
      </c>
      <c r="AG25" s="534">
        <f>J25*V25</f>
        <v>4650000</v>
      </c>
      <c r="AI25" s="495"/>
      <c r="AJ25" s="496"/>
      <c r="AK25" s="496"/>
      <c r="AL25" s="496"/>
      <c r="AM25" s="496"/>
      <c r="AN25" s="496"/>
      <c r="AO25" s="496"/>
    </row>
    <row r="26" spans="1:41" s="491" customFormat="1" ht="26.25" customHeight="1">
      <c r="A26" s="688"/>
      <c r="B26" s="504"/>
      <c r="C26" s="526"/>
      <c r="D26" s="680"/>
      <c r="E26" s="681"/>
      <c r="F26" s="682"/>
      <c r="G26" s="681"/>
      <c r="H26" s="682"/>
      <c r="I26" s="683"/>
      <c r="J26" s="677"/>
      <c r="K26" s="772" t="s">
        <v>73</v>
      </c>
      <c r="L26" s="773"/>
      <c r="M26" s="773"/>
      <c r="N26" s="773"/>
      <c r="O26" s="773"/>
      <c r="P26" s="773"/>
      <c r="Q26" s="773"/>
      <c r="R26" s="773"/>
      <c r="S26" s="773"/>
      <c r="T26" s="773"/>
      <c r="U26" s="524" t="str">
        <f>IF(U25&gt;0.9,"Sangat Tinggi",IF(U25&gt;0.75,"Tinggi",IF(U25&gt;0.65,"Sedang",IF(U25&gt;0.5,"Rendah","Sangat Rendah"))))</f>
        <v>Sangat Rendah</v>
      </c>
      <c r="V26" s="524" t="str">
        <f>IF(V25&gt;0.9,"Sangat Tinggi",IF(V25&gt;0.75,"Tinggi",IF(V25&gt;0.65,"Sedang",IF(V25&gt;0.5,"Rendah","Sangat Rendah"))))</f>
        <v>Sangat Rendah</v>
      </c>
      <c r="W26" s="681"/>
      <c r="X26" s="682"/>
      <c r="Y26" s="506"/>
      <c r="Z26" s="506"/>
      <c r="AA26" s="500"/>
      <c r="AB26" s="503"/>
      <c r="AG26" s="492"/>
      <c r="AI26" s="495"/>
      <c r="AJ26" s="496"/>
      <c r="AK26" s="496"/>
      <c r="AL26" s="496"/>
      <c r="AM26" s="496"/>
      <c r="AN26" s="496"/>
      <c r="AO26" s="496"/>
    </row>
    <row r="27" spans="1:41" s="491" customFormat="1" ht="67.5" customHeight="1">
      <c r="A27" s="688"/>
      <c r="B27" s="504"/>
      <c r="C27" s="679" t="s">
        <v>105</v>
      </c>
      <c r="D27" s="535" t="s">
        <v>442</v>
      </c>
      <c r="E27" s="510"/>
      <c r="F27" s="511">
        <v>0</v>
      </c>
      <c r="G27" s="510"/>
      <c r="H27" s="511"/>
      <c r="I27" s="512">
        <v>100</v>
      </c>
      <c r="J27" s="676">
        <f>SUM(J28)</f>
        <v>13035000</v>
      </c>
      <c r="K27" s="513">
        <f>K28/$I$28*100</f>
        <v>0</v>
      </c>
      <c r="L27" s="676">
        <f>SUM(L28)</f>
        <v>760000</v>
      </c>
      <c r="M27" s="513">
        <f>M28/$I$28*100</f>
        <v>0</v>
      </c>
      <c r="N27" s="676">
        <f>SUM(N28)</f>
        <v>0</v>
      </c>
      <c r="O27" s="513">
        <f>O28/$I$28*100</f>
        <v>0</v>
      </c>
      <c r="P27" s="676">
        <f>SUM(P28)</f>
        <v>0</v>
      </c>
      <c r="Q27" s="513"/>
      <c r="R27" s="513"/>
      <c r="S27" s="676">
        <f>K27+M27+O27+Q27</f>
        <v>0</v>
      </c>
      <c r="T27" s="676">
        <f>SUM(T28)</f>
        <v>760000</v>
      </c>
      <c r="U27" s="514">
        <f>S27/I27</f>
        <v>0</v>
      </c>
      <c r="V27" s="514">
        <f>T27/J27</f>
        <v>5.8304564633678557E-2</v>
      </c>
      <c r="W27" s="681">
        <f>S27+G27</f>
        <v>0</v>
      </c>
      <c r="X27" s="682">
        <f>T27+H27</f>
        <v>760000</v>
      </c>
      <c r="Y27" s="506" t="e">
        <f>W27/E27</f>
        <v>#DIV/0!</v>
      </c>
      <c r="Z27" s="506" t="e">
        <f>X27/F27</f>
        <v>#DIV/0!</v>
      </c>
      <c r="AA27" s="500"/>
      <c r="AB27" s="503"/>
      <c r="AG27" s="492"/>
      <c r="AI27" s="495"/>
      <c r="AJ27" s="496"/>
      <c r="AK27" s="496"/>
      <c r="AL27" s="496"/>
      <c r="AM27" s="496"/>
      <c r="AN27" s="496"/>
      <c r="AO27" s="496"/>
    </row>
    <row r="28" spans="1:41" s="491" customFormat="1" ht="69" customHeight="1">
      <c r="A28" s="688"/>
      <c r="B28" s="504"/>
      <c r="C28" s="680" t="s">
        <v>443</v>
      </c>
      <c r="D28" s="536" t="s">
        <v>541</v>
      </c>
      <c r="E28" s="681"/>
      <c r="F28" s="682"/>
      <c r="G28" s="681"/>
      <c r="H28" s="682"/>
      <c r="I28" s="683">
        <v>12</v>
      </c>
      <c r="J28" s="612">
        <v>13035000</v>
      </c>
      <c r="K28" s="684">
        <v>0</v>
      </c>
      <c r="L28" s="286">
        <v>760000</v>
      </c>
      <c r="M28" s="165"/>
      <c r="N28" s="165">
        <v>0</v>
      </c>
      <c r="O28" s="684"/>
      <c r="P28" s="684"/>
      <c r="Q28" s="684"/>
      <c r="R28" s="684"/>
      <c r="S28" s="677">
        <f>K28+M28+O28+Q28</f>
        <v>0</v>
      </c>
      <c r="T28" s="677">
        <f>L28+N28+P28+R28</f>
        <v>760000</v>
      </c>
      <c r="U28" s="524">
        <f>IFERROR(S28/I28,0)</f>
        <v>0</v>
      </c>
      <c r="V28" s="524">
        <f>IFERROR(T28/J28,0)</f>
        <v>5.8304564633678557E-2</v>
      </c>
      <c r="W28" s="681"/>
      <c r="X28" s="682"/>
      <c r="Y28" s="506"/>
      <c r="Z28" s="506"/>
      <c r="AA28" s="688"/>
      <c r="AB28" s="503"/>
      <c r="AG28" s="492"/>
      <c r="AI28" s="495"/>
      <c r="AJ28" s="496"/>
      <c r="AK28" s="496"/>
      <c r="AL28" s="496"/>
      <c r="AM28" s="496"/>
      <c r="AN28" s="496"/>
      <c r="AO28" s="496"/>
    </row>
    <row r="29" spans="1:41" s="491" customFormat="1">
      <c r="A29" s="688"/>
      <c r="B29" s="504"/>
      <c r="C29" s="526"/>
      <c r="D29" s="680"/>
      <c r="E29" s="681"/>
      <c r="F29" s="682"/>
      <c r="G29" s="681"/>
      <c r="H29" s="682"/>
      <c r="I29" s="683"/>
      <c r="J29" s="677">
        <f>SUM(J28:J28)</f>
        <v>13035000</v>
      </c>
      <c r="K29" s="772" t="s">
        <v>72</v>
      </c>
      <c r="L29" s="773"/>
      <c r="M29" s="773"/>
      <c r="N29" s="773"/>
      <c r="O29" s="773"/>
      <c r="P29" s="773"/>
      <c r="Q29" s="773"/>
      <c r="R29" s="773"/>
      <c r="S29" s="773"/>
      <c r="T29" s="773"/>
      <c r="U29" s="524">
        <f>IFERROR((0+U28*J28)/J29,0)</f>
        <v>0</v>
      </c>
      <c r="V29" s="524">
        <f>IFERROR((0+V28*J28)/J29,0)</f>
        <v>5.8304564633678557E-2</v>
      </c>
      <c r="W29" s="681"/>
      <c r="X29" s="682"/>
      <c r="Y29" s="506"/>
      <c r="Z29" s="506"/>
      <c r="AA29" s="500"/>
      <c r="AB29" s="503"/>
      <c r="AE29" s="491">
        <f>J29</f>
        <v>13035000</v>
      </c>
      <c r="AF29" s="528">
        <f>J29*U29</f>
        <v>0</v>
      </c>
      <c r="AG29" s="529">
        <f>J29*V29</f>
        <v>760000</v>
      </c>
      <c r="AI29" s="495"/>
      <c r="AJ29" s="496"/>
      <c r="AK29" s="496"/>
      <c r="AL29" s="496"/>
      <c r="AM29" s="496"/>
      <c r="AN29" s="496"/>
      <c r="AO29" s="496"/>
    </row>
    <row r="30" spans="1:41" s="491" customFormat="1" ht="26.25" customHeight="1">
      <c r="A30" s="688"/>
      <c r="B30" s="504"/>
      <c r="C30" s="526"/>
      <c r="D30" s="680"/>
      <c r="E30" s="681"/>
      <c r="F30" s="682"/>
      <c r="G30" s="681"/>
      <c r="H30" s="682"/>
      <c r="I30" s="683"/>
      <c r="J30" s="677"/>
      <c r="K30" s="772" t="s">
        <v>73</v>
      </c>
      <c r="L30" s="773"/>
      <c r="M30" s="773"/>
      <c r="N30" s="773"/>
      <c r="O30" s="773"/>
      <c r="P30" s="773"/>
      <c r="Q30" s="773"/>
      <c r="R30" s="773"/>
      <c r="S30" s="773"/>
      <c r="T30" s="773"/>
      <c r="U30" s="524" t="str">
        <f>IF(U29&gt;0.9,"Sangat Tinggi",IF(U29&gt;0.75,"Tinggi",IF(U29&gt;0.65,"Sedang",IF(U29&gt;0.5,"Rendah","Sangat Rendah"))))</f>
        <v>Sangat Rendah</v>
      </c>
      <c r="V30" s="524" t="str">
        <f>IF(V29&gt;0.9,"Sangat Tinggi",IF(V29&gt;0.75,"Tinggi",IF(V29&gt;0.65,"Sedang",IF(V29&gt;0.5,"Rendah","Sangat Rendah"))))</f>
        <v>Sangat Rendah</v>
      </c>
      <c r="W30" s="681"/>
      <c r="X30" s="682"/>
      <c r="Y30" s="506"/>
      <c r="Z30" s="506"/>
      <c r="AA30" s="500"/>
      <c r="AB30" s="503"/>
      <c r="AG30" s="492"/>
      <c r="AI30" s="495"/>
      <c r="AJ30" s="496"/>
      <c r="AK30" s="496"/>
      <c r="AL30" s="496"/>
      <c r="AM30" s="496"/>
      <c r="AN30" s="496"/>
      <c r="AO30" s="496"/>
    </row>
    <row r="31" spans="1:41" s="491" customFormat="1" ht="102" customHeight="1">
      <c r="A31" s="688"/>
      <c r="B31" s="504"/>
      <c r="C31" s="679" t="s">
        <v>444</v>
      </c>
      <c r="D31" s="537" t="s">
        <v>445</v>
      </c>
      <c r="E31" s="510"/>
      <c r="F31" s="511">
        <v>0</v>
      </c>
      <c r="G31" s="510"/>
      <c r="H31" s="511"/>
      <c r="I31" s="512">
        <v>100</v>
      </c>
      <c r="J31" s="676">
        <f>SUM(J32:J33)</f>
        <v>38096850</v>
      </c>
      <c r="K31" s="513">
        <f>SUM(K32:K33)/SUM($I$32:$I$33)*100</f>
        <v>18.75</v>
      </c>
      <c r="L31" s="676">
        <f>SUM(L32:L33)</f>
        <v>0</v>
      </c>
      <c r="M31" s="513">
        <f>SUM(M32:M33)/SUM($I$32:$I$33)*100</f>
        <v>43.75</v>
      </c>
      <c r="N31" s="676">
        <f>SUM(N32:N33)</f>
        <v>11013500</v>
      </c>
      <c r="O31" s="513">
        <f>SUM(O32:O33)/SUM($I$32:$I$33)*100</f>
        <v>0</v>
      </c>
      <c r="P31" s="676">
        <f>SUM(P32:P33)</f>
        <v>0</v>
      </c>
      <c r="Q31" s="513"/>
      <c r="R31" s="513"/>
      <c r="S31" s="676">
        <f>K31+M31+O31+Q31</f>
        <v>62.5</v>
      </c>
      <c r="T31" s="676">
        <f>SUM(T32:T33)</f>
        <v>11013500</v>
      </c>
      <c r="U31" s="514">
        <f>S31/I31</f>
        <v>0.625</v>
      </c>
      <c r="V31" s="514">
        <f>T31/J31</f>
        <v>0.28909214278870826</v>
      </c>
      <c r="W31" s="681">
        <f>S31+G31</f>
        <v>62.5</v>
      </c>
      <c r="X31" s="682">
        <f>T31+H31</f>
        <v>11013500</v>
      </c>
      <c r="Y31" s="506" t="e">
        <f>W31/E31</f>
        <v>#DIV/0!</v>
      </c>
      <c r="Z31" s="506" t="e">
        <f>X31/F31</f>
        <v>#DIV/0!</v>
      </c>
      <c r="AA31" s="500"/>
      <c r="AB31" s="503"/>
      <c r="AG31" s="492"/>
      <c r="AI31" s="495"/>
      <c r="AJ31" s="496"/>
      <c r="AK31" s="496"/>
      <c r="AL31" s="496"/>
      <c r="AM31" s="496"/>
      <c r="AN31" s="496"/>
      <c r="AO31" s="496"/>
    </row>
    <row r="32" spans="1:41" s="491" customFormat="1" ht="93" customHeight="1">
      <c r="A32" s="688"/>
      <c r="B32" s="504"/>
      <c r="C32" s="680" t="s">
        <v>108</v>
      </c>
      <c r="D32" s="536" t="s">
        <v>542</v>
      </c>
      <c r="E32" s="681"/>
      <c r="F32" s="682">
        <v>0</v>
      </c>
      <c r="G32" s="681"/>
      <c r="H32" s="682"/>
      <c r="I32" s="538">
        <v>12</v>
      </c>
      <c r="J32" s="612">
        <v>4386850</v>
      </c>
      <c r="K32" s="684">
        <v>3</v>
      </c>
      <c r="L32" s="684">
        <v>0</v>
      </c>
      <c r="M32" s="167">
        <v>3</v>
      </c>
      <c r="N32" s="167">
        <v>2545000</v>
      </c>
      <c r="O32" s="684"/>
      <c r="P32" s="684"/>
      <c r="Q32" s="684"/>
      <c r="R32" s="684"/>
      <c r="S32" s="677">
        <f t="shared" ref="S32:T33" si="1">K32+M32+O32+Q32</f>
        <v>6</v>
      </c>
      <c r="T32" s="677">
        <f t="shared" si="1"/>
        <v>2545000</v>
      </c>
      <c r="U32" s="524">
        <f t="shared" ref="U32:V32" si="2">IFERROR(S32/I32,0)</f>
        <v>0.5</v>
      </c>
      <c r="V32" s="524">
        <f t="shared" si="2"/>
        <v>0.58014292715729965</v>
      </c>
      <c r="W32" s="681"/>
      <c r="X32" s="682"/>
      <c r="Y32" s="506"/>
      <c r="Z32" s="506"/>
      <c r="AA32" s="688"/>
      <c r="AB32" s="503"/>
      <c r="AG32" s="492"/>
      <c r="AI32" s="495"/>
      <c r="AJ32" s="496"/>
      <c r="AK32" s="496"/>
      <c r="AL32" s="496"/>
      <c r="AM32" s="496"/>
      <c r="AN32" s="496"/>
      <c r="AO32" s="496"/>
    </row>
    <row r="33" spans="1:41" s="491" customFormat="1" ht="93" customHeight="1">
      <c r="A33" s="688"/>
      <c r="B33" s="504"/>
      <c r="C33" s="680" t="s">
        <v>446</v>
      </c>
      <c r="D33" s="536" t="s">
        <v>543</v>
      </c>
      <c r="E33" s="681"/>
      <c r="F33" s="682"/>
      <c r="G33" s="681"/>
      <c r="H33" s="682"/>
      <c r="I33" s="683">
        <v>4</v>
      </c>
      <c r="J33" s="612">
        <v>33710000</v>
      </c>
      <c r="K33" s="684">
        <v>0</v>
      </c>
      <c r="L33" s="684">
        <v>0</v>
      </c>
      <c r="M33" s="165">
        <v>4</v>
      </c>
      <c r="N33" s="165">
        <v>8468500</v>
      </c>
      <c r="O33" s="684"/>
      <c r="P33" s="684"/>
      <c r="Q33" s="684"/>
      <c r="R33" s="684"/>
      <c r="S33" s="677">
        <f t="shared" si="1"/>
        <v>4</v>
      </c>
      <c r="T33" s="677">
        <f t="shared" si="1"/>
        <v>8468500</v>
      </c>
      <c r="U33" s="524">
        <f>IFERROR(S33/I33,0)</f>
        <v>1</v>
      </c>
      <c r="V33" s="524">
        <f>IFERROR(T33/J33,0)</f>
        <v>0.25121625630376743</v>
      </c>
      <c r="W33" s="681"/>
      <c r="X33" s="682"/>
      <c r="Y33" s="506"/>
      <c r="Z33" s="506"/>
      <c r="AA33" s="688"/>
      <c r="AB33" s="503"/>
      <c r="AG33" s="492"/>
      <c r="AI33" s="495"/>
      <c r="AJ33" s="496"/>
      <c r="AK33" s="496"/>
      <c r="AL33" s="496"/>
      <c r="AM33" s="496"/>
      <c r="AN33" s="496"/>
      <c r="AO33" s="496"/>
    </row>
    <row r="34" spans="1:41" s="491" customFormat="1">
      <c r="A34" s="688"/>
      <c r="B34" s="504"/>
      <c r="C34" s="526"/>
      <c r="D34" s="680"/>
      <c r="E34" s="681"/>
      <c r="F34" s="682"/>
      <c r="G34" s="681"/>
      <c r="H34" s="682"/>
      <c r="I34" s="683"/>
      <c r="J34" s="677">
        <f>SUM(J32:J33)</f>
        <v>38096850</v>
      </c>
      <c r="K34" s="772" t="s">
        <v>72</v>
      </c>
      <c r="L34" s="773"/>
      <c r="M34" s="773"/>
      <c r="N34" s="773"/>
      <c r="O34" s="773"/>
      <c r="P34" s="773"/>
      <c r="Q34" s="773"/>
      <c r="R34" s="773"/>
      <c r="S34" s="773"/>
      <c r="T34" s="773"/>
      <c r="U34" s="524">
        <f>IFERROR((0+U32*J32+U33*J33)/J34,0)</f>
        <v>0.94242502989092269</v>
      </c>
      <c r="V34" s="524">
        <f>IFERROR((0+V32*J32+V33*J33)/J34,0)</f>
        <v>0.28909214278870826</v>
      </c>
      <c r="W34" s="681"/>
      <c r="X34" s="682"/>
      <c r="Y34" s="506"/>
      <c r="Z34" s="506"/>
      <c r="AA34" s="500"/>
      <c r="AB34" s="503"/>
      <c r="AE34" s="491">
        <f>J34</f>
        <v>38096850</v>
      </c>
      <c r="AF34" s="528">
        <f>J34*U34</f>
        <v>35903425</v>
      </c>
      <c r="AG34" s="529">
        <f>J34*V34</f>
        <v>11013500</v>
      </c>
      <c r="AI34" s="495"/>
      <c r="AJ34" s="496"/>
      <c r="AK34" s="496"/>
      <c r="AL34" s="496"/>
      <c r="AM34" s="496"/>
      <c r="AN34" s="496"/>
      <c r="AO34" s="496"/>
    </row>
    <row r="35" spans="1:41" s="491" customFormat="1" ht="27" customHeight="1">
      <c r="A35" s="688"/>
      <c r="B35" s="504"/>
      <c r="C35" s="526"/>
      <c r="D35" s="680"/>
      <c r="E35" s="681"/>
      <c r="F35" s="682"/>
      <c r="G35" s="681"/>
      <c r="H35" s="682"/>
      <c r="I35" s="683"/>
      <c r="J35" s="677"/>
      <c r="K35" s="772" t="s">
        <v>73</v>
      </c>
      <c r="L35" s="773"/>
      <c r="M35" s="773"/>
      <c r="N35" s="773"/>
      <c r="O35" s="773"/>
      <c r="P35" s="773"/>
      <c r="Q35" s="773"/>
      <c r="R35" s="773"/>
      <c r="S35" s="773"/>
      <c r="T35" s="773"/>
      <c r="U35" s="524" t="str">
        <f>IF(U34&gt;0.9,"Sangat Tinggi",IF(U34&gt;0.75,"Tinggi",IF(U34&gt;0.65,"Sedang",IF(U34&gt;0.5,"Rendah","Sangat Rendah"))))</f>
        <v>Sangat Tinggi</v>
      </c>
      <c r="V35" s="524" t="str">
        <f>IF(V34&gt;0.9,"Sangat Tinggi",IF(V34&gt;0.75,"Tinggi",IF(V34&gt;0.65,"Sedang",IF(V34&gt;0.5,"Rendah","Sangat Rendah"))))</f>
        <v>Sangat Rendah</v>
      </c>
      <c r="W35" s="681"/>
      <c r="X35" s="682"/>
      <c r="Y35" s="506"/>
      <c r="Z35" s="506"/>
      <c r="AA35" s="500"/>
      <c r="AB35" s="503"/>
      <c r="AG35" s="492"/>
      <c r="AI35" s="495"/>
      <c r="AJ35" s="496"/>
      <c r="AK35" s="496"/>
      <c r="AL35" s="496"/>
      <c r="AM35" s="496"/>
      <c r="AN35" s="496"/>
      <c r="AO35" s="496"/>
    </row>
    <row r="36" spans="1:41" s="491" customFormat="1" ht="84.75" customHeight="1">
      <c r="A36" s="688"/>
      <c r="B36" s="504"/>
      <c r="C36" s="679" t="s">
        <v>447</v>
      </c>
      <c r="D36" s="539" t="s">
        <v>509</v>
      </c>
      <c r="E36" s="510"/>
      <c r="F36" s="511">
        <v>0</v>
      </c>
      <c r="G36" s="510"/>
      <c r="H36" s="511"/>
      <c r="I36" s="512">
        <v>100</v>
      </c>
      <c r="J36" s="676">
        <f>SUM(J37:J42)</f>
        <v>245724500</v>
      </c>
      <c r="K36" s="513">
        <f>((SUM(K37:K39)/4)+SUM(K40:K42))/SUM($I$37:$I$42)*100</f>
        <v>15.196078431372548</v>
      </c>
      <c r="L36" s="676">
        <f>SUM(L37:L42)</f>
        <v>78647954</v>
      </c>
      <c r="M36" s="513">
        <f>((SUM(M37:M39)/4)+SUM(M40:M42))/SUM($I$37:$I$42)*100</f>
        <v>16.176470588235293</v>
      </c>
      <c r="N36" s="676">
        <f>SUM(N37:N42)</f>
        <v>74697546</v>
      </c>
      <c r="O36" s="513">
        <f>((SUM(O37:O39)/4)+SUM(O40:O42))/SUM($I$37:$I$42)*100</f>
        <v>0</v>
      </c>
      <c r="P36" s="676">
        <f>SUM(P37:P42)</f>
        <v>0</v>
      </c>
      <c r="Q36" s="513">
        <f>((SUM(Q37:Q39)/4)+SUM(Q40:Q42))/SUM($I$37:$I$42)*100</f>
        <v>0</v>
      </c>
      <c r="R36" s="513"/>
      <c r="S36" s="676">
        <f>K36+M36+O36+Q36</f>
        <v>31.372549019607842</v>
      </c>
      <c r="T36" s="676">
        <f>SUM(T37:T42)</f>
        <v>153345500</v>
      </c>
      <c r="U36" s="514">
        <f>S36/I36</f>
        <v>0.31372549019607843</v>
      </c>
      <c r="V36" s="514">
        <f>T36/J36</f>
        <v>0.624054581451992</v>
      </c>
      <c r="W36" s="681">
        <f>S36+G36</f>
        <v>31.372549019607842</v>
      </c>
      <c r="X36" s="682">
        <f>T36+H36</f>
        <v>153345500</v>
      </c>
      <c r="Y36" s="506" t="e">
        <f>W36/E36</f>
        <v>#DIV/0!</v>
      </c>
      <c r="Z36" s="506" t="e">
        <f>X36/F36</f>
        <v>#DIV/0!</v>
      </c>
      <c r="AA36" s="500"/>
      <c r="AB36" s="503"/>
      <c r="AG36" s="492"/>
      <c r="AI36" s="495"/>
      <c r="AJ36" s="496"/>
      <c r="AK36" s="496"/>
      <c r="AL36" s="496"/>
      <c r="AM36" s="496"/>
      <c r="AN36" s="496"/>
      <c r="AO36" s="496"/>
    </row>
    <row r="37" spans="1:41" s="491" customFormat="1" ht="74.25" customHeight="1">
      <c r="A37" s="688"/>
      <c r="B37" s="504"/>
      <c r="C37" s="680" t="s">
        <v>111</v>
      </c>
      <c r="D37" s="536" t="s">
        <v>544</v>
      </c>
      <c r="E37" s="681"/>
      <c r="F37" s="682"/>
      <c r="G37" s="681"/>
      <c r="H37" s="682"/>
      <c r="I37" s="538">
        <v>9</v>
      </c>
      <c r="J37" s="612">
        <v>2134700</v>
      </c>
      <c r="K37" s="165">
        <v>6</v>
      </c>
      <c r="L37" s="286">
        <v>922000</v>
      </c>
      <c r="M37" s="165">
        <v>9</v>
      </c>
      <c r="N37" s="165">
        <v>872000</v>
      </c>
      <c r="O37" s="684"/>
      <c r="P37" s="684"/>
      <c r="Q37" s="684"/>
      <c r="R37" s="684"/>
      <c r="S37" s="677">
        <f>(K37+O37+Q37+M37)/4</f>
        <v>3.75</v>
      </c>
      <c r="T37" s="677">
        <f t="shared" ref="T37:T42" si="3">L37+N37+P37+R37</f>
        <v>1794000</v>
      </c>
      <c r="U37" s="524">
        <f>IFERROR(S37/I37,0)</f>
        <v>0.41666666666666669</v>
      </c>
      <c r="V37" s="524">
        <f t="shared" ref="U37:V42" si="4">IFERROR(T37/J37,0)</f>
        <v>0.84039911931418931</v>
      </c>
      <c r="W37" s="681"/>
      <c r="X37" s="682"/>
      <c r="Y37" s="506"/>
      <c r="Z37" s="506"/>
      <c r="AA37" s="688"/>
      <c r="AB37" s="503"/>
      <c r="AG37" s="492"/>
      <c r="AI37" s="495"/>
      <c r="AJ37" s="496"/>
      <c r="AK37" s="496"/>
      <c r="AL37" s="496"/>
      <c r="AM37" s="496"/>
      <c r="AN37" s="496"/>
      <c r="AO37" s="496"/>
    </row>
    <row r="38" spans="1:41" s="491" customFormat="1" ht="48" customHeight="1">
      <c r="A38" s="688"/>
      <c r="B38" s="504"/>
      <c r="C38" s="680" t="s">
        <v>77</v>
      </c>
      <c r="D38" s="536" t="s">
        <v>545</v>
      </c>
      <c r="E38" s="681"/>
      <c r="F38" s="682"/>
      <c r="G38" s="681"/>
      <c r="H38" s="682"/>
      <c r="I38" s="683">
        <v>6</v>
      </c>
      <c r="J38" s="612">
        <v>6525000</v>
      </c>
      <c r="K38" s="165">
        <v>6</v>
      </c>
      <c r="L38" s="286">
        <v>1500000</v>
      </c>
      <c r="M38" s="165">
        <v>6</v>
      </c>
      <c r="N38" s="165">
        <v>2145000</v>
      </c>
      <c r="O38" s="684"/>
      <c r="P38" s="684"/>
      <c r="Q38" s="684"/>
      <c r="R38" s="684"/>
      <c r="S38" s="677">
        <f t="shared" ref="S38:S39" si="5">(K38+O38+Q38+M38)/4</f>
        <v>3</v>
      </c>
      <c r="T38" s="677">
        <f t="shared" si="3"/>
        <v>3645000</v>
      </c>
      <c r="U38" s="524">
        <f t="shared" ref="U38:U40" si="6">IFERROR(S38/I38,0)</f>
        <v>0.5</v>
      </c>
      <c r="V38" s="524">
        <f t="shared" si="4"/>
        <v>0.55862068965517242</v>
      </c>
      <c r="W38" s="681"/>
      <c r="X38" s="682"/>
      <c r="Y38" s="506"/>
      <c r="Z38" s="506"/>
      <c r="AA38" s="688"/>
      <c r="AB38" s="503"/>
      <c r="AG38" s="492"/>
      <c r="AI38" s="495"/>
      <c r="AJ38" s="496"/>
      <c r="AK38" s="496"/>
      <c r="AL38" s="496"/>
      <c r="AM38" s="496"/>
      <c r="AN38" s="496"/>
      <c r="AO38" s="496"/>
    </row>
    <row r="39" spans="1:41" s="491" customFormat="1" ht="62.25" customHeight="1">
      <c r="A39" s="688"/>
      <c r="B39" s="504"/>
      <c r="C39" s="680" t="s">
        <v>113</v>
      </c>
      <c r="D39" s="541" t="s">
        <v>546</v>
      </c>
      <c r="E39" s="681"/>
      <c r="F39" s="682"/>
      <c r="G39" s="681"/>
      <c r="H39" s="682"/>
      <c r="I39" s="683">
        <v>3</v>
      </c>
      <c r="J39" s="612">
        <v>11349800</v>
      </c>
      <c r="K39" s="165">
        <v>2</v>
      </c>
      <c r="L39" s="286">
        <v>800000</v>
      </c>
      <c r="M39" s="165">
        <v>3</v>
      </c>
      <c r="N39" s="165">
        <v>5000000</v>
      </c>
      <c r="O39" s="684"/>
      <c r="P39" s="684"/>
      <c r="Q39" s="684"/>
      <c r="R39" s="684"/>
      <c r="S39" s="677">
        <f t="shared" si="5"/>
        <v>1.25</v>
      </c>
      <c r="T39" s="677">
        <f t="shared" si="3"/>
        <v>5800000</v>
      </c>
      <c r="U39" s="524">
        <f t="shared" si="6"/>
        <v>0.41666666666666669</v>
      </c>
      <c r="V39" s="524">
        <f t="shared" si="4"/>
        <v>0.51102222065587055</v>
      </c>
      <c r="W39" s="681"/>
      <c r="X39" s="682"/>
      <c r="Y39" s="506"/>
      <c r="Z39" s="506"/>
      <c r="AA39" s="688"/>
      <c r="AB39" s="503"/>
      <c r="AG39" s="492"/>
      <c r="AI39" s="495"/>
      <c r="AJ39" s="496"/>
      <c r="AK39" s="496"/>
      <c r="AL39" s="496"/>
      <c r="AM39" s="496"/>
      <c r="AN39" s="496"/>
      <c r="AO39" s="496"/>
    </row>
    <row r="40" spans="1:41" s="491" customFormat="1" ht="87.75" customHeight="1">
      <c r="A40" s="688"/>
      <c r="B40" s="504"/>
      <c r="C40" s="680" t="s">
        <v>448</v>
      </c>
      <c r="D40" s="541" t="s">
        <v>547</v>
      </c>
      <c r="E40" s="681"/>
      <c r="F40" s="682"/>
      <c r="G40" s="681"/>
      <c r="H40" s="682"/>
      <c r="I40" s="683">
        <v>60</v>
      </c>
      <c r="J40" s="612">
        <v>6000000</v>
      </c>
      <c r="K40" s="165">
        <v>6</v>
      </c>
      <c r="L40" s="286">
        <v>0</v>
      </c>
      <c r="M40" s="165">
        <v>6</v>
      </c>
      <c r="N40" s="165">
        <v>900000</v>
      </c>
      <c r="O40" s="684"/>
      <c r="P40" s="684"/>
      <c r="Q40" s="684"/>
      <c r="R40" s="684"/>
      <c r="S40" s="677">
        <f t="shared" ref="S40:S42" si="7">K40+O40+Q40+M40</f>
        <v>12</v>
      </c>
      <c r="T40" s="677">
        <f t="shared" si="3"/>
        <v>900000</v>
      </c>
      <c r="U40" s="524">
        <f t="shared" si="6"/>
        <v>0.2</v>
      </c>
      <c r="V40" s="524">
        <f t="shared" si="4"/>
        <v>0.15</v>
      </c>
      <c r="W40" s="681"/>
      <c r="X40" s="682"/>
      <c r="Y40" s="506"/>
      <c r="Z40" s="506"/>
      <c r="AA40" s="688"/>
      <c r="AB40" s="503"/>
      <c r="AG40" s="492"/>
      <c r="AI40" s="495"/>
      <c r="AJ40" s="496"/>
      <c r="AK40" s="496"/>
      <c r="AL40" s="496"/>
      <c r="AM40" s="496"/>
      <c r="AN40" s="496"/>
      <c r="AO40" s="496"/>
    </row>
    <row r="41" spans="1:41" s="491" customFormat="1" ht="60" customHeight="1">
      <c r="A41" s="688"/>
      <c r="B41" s="504"/>
      <c r="C41" s="680" t="s">
        <v>115</v>
      </c>
      <c r="D41" s="542" t="s">
        <v>548</v>
      </c>
      <c r="E41" s="681"/>
      <c r="F41" s="682"/>
      <c r="G41" s="681"/>
      <c r="H41" s="682"/>
      <c r="I41" s="683">
        <v>12</v>
      </c>
      <c r="J41" s="613">
        <v>120635000</v>
      </c>
      <c r="K41" s="165">
        <v>3</v>
      </c>
      <c r="L41" s="286">
        <v>50650000</v>
      </c>
      <c r="M41" s="165">
        <v>3</v>
      </c>
      <c r="N41" s="165">
        <v>31500000</v>
      </c>
      <c r="O41" s="684"/>
      <c r="P41" s="684"/>
      <c r="Q41" s="684"/>
      <c r="R41" s="684"/>
      <c r="S41" s="677">
        <f t="shared" si="7"/>
        <v>6</v>
      </c>
      <c r="T41" s="677">
        <f t="shared" si="3"/>
        <v>82150000</v>
      </c>
      <c r="U41" s="524">
        <f t="shared" si="4"/>
        <v>0.5</v>
      </c>
      <c r="V41" s="524">
        <f t="shared" si="4"/>
        <v>0.6809798151448585</v>
      </c>
      <c r="W41" s="681"/>
      <c r="X41" s="682"/>
      <c r="Y41" s="506"/>
      <c r="Z41" s="506"/>
      <c r="AA41" s="688"/>
      <c r="AB41" s="503"/>
      <c r="AG41" s="492"/>
      <c r="AI41" s="495"/>
      <c r="AJ41" s="496"/>
      <c r="AK41" s="496"/>
      <c r="AL41" s="496"/>
      <c r="AM41" s="496"/>
      <c r="AN41" s="496"/>
      <c r="AO41" s="496"/>
    </row>
    <row r="42" spans="1:41" s="491" customFormat="1" ht="62.25" customHeight="1">
      <c r="A42" s="688"/>
      <c r="B42" s="504"/>
      <c r="C42" s="525" t="s">
        <v>449</v>
      </c>
      <c r="D42" s="536" t="s">
        <v>549</v>
      </c>
      <c r="E42" s="681"/>
      <c r="F42" s="682"/>
      <c r="G42" s="681"/>
      <c r="H42" s="682"/>
      <c r="I42" s="683">
        <v>12</v>
      </c>
      <c r="J42" s="612">
        <v>99080000</v>
      </c>
      <c r="K42" s="586">
        <v>3</v>
      </c>
      <c r="L42" s="286">
        <v>24775954</v>
      </c>
      <c r="M42" s="167">
        <v>3</v>
      </c>
      <c r="N42" s="167">
        <v>34280546</v>
      </c>
      <c r="O42" s="684"/>
      <c r="P42" s="684"/>
      <c r="Q42" s="684"/>
      <c r="R42" s="684"/>
      <c r="S42" s="677">
        <f t="shared" si="7"/>
        <v>6</v>
      </c>
      <c r="T42" s="677">
        <f t="shared" si="3"/>
        <v>59056500</v>
      </c>
      <c r="U42" s="524">
        <f t="shared" si="4"/>
        <v>0.5</v>
      </c>
      <c r="V42" s="524">
        <f t="shared" si="4"/>
        <v>0.59604864755752929</v>
      </c>
      <c r="W42" s="681"/>
      <c r="X42" s="682"/>
      <c r="Y42" s="506"/>
      <c r="Z42" s="506"/>
      <c r="AA42" s="688"/>
      <c r="AB42" s="503"/>
      <c r="AE42" s="527">
        <f>J43</f>
        <v>245724500</v>
      </c>
      <c r="AF42" s="528">
        <f>J43*U43</f>
        <v>119938541.66666667</v>
      </c>
      <c r="AG42" s="543">
        <f>J43*V43</f>
        <v>153345500</v>
      </c>
      <c r="AI42" s="495"/>
      <c r="AJ42" s="496"/>
      <c r="AK42" s="496"/>
      <c r="AL42" s="496"/>
      <c r="AM42" s="496"/>
      <c r="AN42" s="496"/>
      <c r="AO42" s="496"/>
    </row>
    <row r="43" spans="1:41" s="491" customFormat="1" ht="27" customHeight="1">
      <c r="A43" s="688"/>
      <c r="B43" s="504"/>
      <c r="C43" s="526"/>
      <c r="D43" s="680"/>
      <c r="E43" s="681"/>
      <c r="F43" s="682"/>
      <c r="G43" s="681"/>
      <c r="H43" s="682"/>
      <c r="I43" s="683"/>
      <c r="J43" s="677">
        <f>SUM(J37:J42)</f>
        <v>245724500</v>
      </c>
      <c r="K43" s="772" t="s">
        <v>72</v>
      </c>
      <c r="L43" s="773"/>
      <c r="M43" s="773"/>
      <c r="N43" s="773"/>
      <c r="O43" s="773"/>
      <c r="P43" s="773"/>
      <c r="Q43" s="773"/>
      <c r="R43" s="773"/>
      <c r="S43" s="773"/>
      <c r="T43" s="773"/>
      <c r="U43" s="524">
        <f>IFERROR((0+U37*J37+U38*J38+U39*J39+U40*J40+U41*J41+U42*J42)/J43,0)</f>
        <v>0.48810168162583167</v>
      </c>
      <c r="V43" s="524">
        <f>IFERROR((0+V37*J37+V38*J38+V39*J39+V40*J40+V41*J41+V42*J42)/J43,0)</f>
        <v>0.624054581451992</v>
      </c>
      <c r="W43" s="681"/>
      <c r="X43" s="682"/>
      <c r="Y43" s="506"/>
      <c r="Z43" s="506"/>
      <c r="AA43" s="500"/>
      <c r="AB43" s="503"/>
      <c r="AG43" s="492"/>
      <c r="AI43" s="495"/>
      <c r="AJ43" s="496"/>
      <c r="AK43" s="496"/>
      <c r="AL43" s="496"/>
      <c r="AM43" s="496"/>
      <c r="AN43" s="496"/>
      <c r="AO43" s="496"/>
    </row>
    <row r="44" spans="1:41" s="491" customFormat="1" ht="45" customHeight="1">
      <c r="A44" s="688"/>
      <c r="B44" s="504"/>
      <c r="C44" s="526"/>
      <c r="D44" s="680"/>
      <c r="E44" s="681"/>
      <c r="F44" s="682"/>
      <c r="G44" s="681"/>
      <c r="H44" s="682"/>
      <c r="I44" s="683"/>
      <c r="J44" s="677"/>
      <c r="K44" s="772" t="s">
        <v>73</v>
      </c>
      <c r="L44" s="773"/>
      <c r="M44" s="773"/>
      <c r="N44" s="773"/>
      <c r="O44" s="773"/>
      <c r="P44" s="773"/>
      <c r="Q44" s="773"/>
      <c r="R44" s="773"/>
      <c r="S44" s="773"/>
      <c r="T44" s="773"/>
      <c r="U44" s="524" t="str">
        <f>IF(U43&gt;0.9,"Sangat Tinggi",IF(U43&gt;0.75,"Tinggi",IF(U43&gt;0.65,"Sedang",IF(U43&gt;0.5,"Rendah","Sangat Rendah"))))</f>
        <v>Sangat Rendah</v>
      </c>
      <c r="V44" s="524" t="str">
        <f>IF(V43&gt;0.9,"Sangat Tinggi",IF(V43&gt;0.75,"Tinggi",IF(V43&gt;0.65,"Sedang",IF(V43&gt;0.5,"Rendah","Sangat Rendah"))))</f>
        <v>Rendah</v>
      </c>
      <c r="W44" s="681"/>
      <c r="X44" s="682"/>
      <c r="Y44" s="506"/>
      <c r="Z44" s="506"/>
      <c r="AA44" s="500"/>
      <c r="AB44" s="503"/>
      <c r="AG44" s="492"/>
      <c r="AI44" s="495"/>
      <c r="AJ44" s="496"/>
      <c r="AK44" s="496"/>
      <c r="AL44" s="496"/>
      <c r="AM44" s="496"/>
      <c r="AN44" s="496"/>
      <c r="AO44" s="496"/>
    </row>
    <row r="45" spans="1:41" s="491" customFormat="1" ht="74.25" customHeight="1">
      <c r="A45" s="688"/>
      <c r="B45" s="504"/>
      <c r="C45" s="679" t="s">
        <v>450</v>
      </c>
      <c r="D45" s="544" t="s">
        <v>451</v>
      </c>
      <c r="E45" s="510"/>
      <c r="F45" s="511">
        <v>0</v>
      </c>
      <c r="G45" s="510"/>
      <c r="H45" s="511"/>
      <c r="I45" s="512"/>
      <c r="J45" s="676">
        <f>SUM(J46:J47)</f>
        <v>39000000</v>
      </c>
      <c r="K45" s="513"/>
      <c r="L45" s="676">
        <f>SUM(L46:L47)</f>
        <v>0</v>
      </c>
      <c r="M45" s="513"/>
      <c r="N45" s="676"/>
      <c r="O45" s="513"/>
      <c r="P45" s="676"/>
      <c r="Q45" s="513"/>
      <c r="R45" s="513"/>
      <c r="S45" s="676"/>
      <c r="T45" s="676">
        <f>SUM(T46:T47)</f>
        <v>0</v>
      </c>
      <c r="U45" s="690" t="e">
        <f>S45/I45</f>
        <v>#DIV/0!</v>
      </c>
      <c r="V45" s="514">
        <f>T45/J45</f>
        <v>0</v>
      </c>
      <c r="W45" s="681">
        <f>S45+G45</f>
        <v>0</v>
      </c>
      <c r="X45" s="682">
        <f>T45+H45</f>
        <v>0</v>
      </c>
      <c r="Y45" s="506" t="e">
        <f>W45/E45</f>
        <v>#DIV/0!</v>
      </c>
      <c r="Z45" s="506" t="e">
        <f>X45/F45</f>
        <v>#DIV/0!</v>
      </c>
      <c r="AA45" s="500"/>
      <c r="AB45" s="503"/>
      <c r="AG45" s="492"/>
      <c r="AI45" s="495"/>
      <c r="AJ45" s="496"/>
      <c r="AK45" s="496"/>
      <c r="AL45" s="496"/>
      <c r="AM45" s="496"/>
      <c r="AN45" s="496"/>
      <c r="AO45" s="496"/>
    </row>
    <row r="46" spans="1:41" s="491" customFormat="1" ht="48" customHeight="1">
      <c r="A46" s="688"/>
      <c r="B46" s="504"/>
      <c r="C46" s="680" t="s">
        <v>452</v>
      </c>
      <c r="D46" s="536" t="s">
        <v>453</v>
      </c>
      <c r="E46" s="681"/>
      <c r="F46" s="682"/>
      <c r="G46" s="681"/>
      <c r="H46" s="682"/>
      <c r="I46" s="683"/>
      <c r="J46" s="540"/>
      <c r="K46" s="684"/>
      <c r="L46" s="684"/>
      <c r="M46" s="684">
        <v>0</v>
      </c>
      <c r="N46" s="684">
        <v>0</v>
      </c>
      <c r="O46" s="684">
        <v>0</v>
      </c>
      <c r="P46" s="684">
        <v>0</v>
      </c>
      <c r="Q46" s="684"/>
      <c r="R46" s="684"/>
      <c r="S46" s="677">
        <f>K46+M46+O46+Q46</f>
        <v>0</v>
      </c>
      <c r="T46" s="677">
        <f>L46+N46+P46+R46</f>
        <v>0</v>
      </c>
      <c r="U46" s="524">
        <f t="shared" ref="U46:V47" si="8">IFERROR(S46/I46,0)</f>
        <v>0</v>
      </c>
      <c r="V46" s="524">
        <f t="shared" si="8"/>
        <v>0</v>
      </c>
      <c r="W46" s="681"/>
      <c r="X46" s="682"/>
      <c r="Y46" s="506"/>
      <c r="Z46" s="506"/>
      <c r="AA46" s="688"/>
      <c r="AB46" s="503"/>
      <c r="AG46" s="492"/>
      <c r="AI46" s="495"/>
      <c r="AJ46" s="496"/>
      <c r="AK46" s="496"/>
      <c r="AL46" s="496"/>
      <c r="AM46" s="496"/>
      <c r="AN46" s="496"/>
      <c r="AO46" s="496"/>
    </row>
    <row r="47" spans="1:41" s="491" customFormat="1" ht="48" customHeight="1">
      <c r="A47" s="688"/>
      <c r="B47" s="504"/>
      <c r="C47" s="680" t="s">
        <v>155</v>
      </c>
      <c r="D47" s="536" t="s">
        <v>550</v>
      </c>
      <c r="E47" s="681"/>
      <c r="F47" s="682"/>
      <c r="G47" s="681"/>
      <c r="H47" s="682"/>
      <c r="I47" s="683">
        <v>3</v>
      </c>
      <c r="J47" s="614">
        <v>39000000</v>
      </c>
      <c r="K47" s="684">
        <v>0</v>
      </c>
      <c r="L47" s="684"/>
      <c r="M47" s="684">
        <v>3</v>
      </c>
      <c r="N47" s="684"/>
      <c r="O47" s="684"/>
      <c r="P47" s="684"/>
      <c r="Q47" s="684"/>
      <c r="R47" s="684"/>
      <c r="S47" s="677">
        <f>K47+M47+O47+Q47</f>
        <v>3</v>
      </c>
      <c r="T47" s="677">
        <f>L47+N47+P47+R47</f>
        <v>0</v>
      </c>
      <c r="U47" s="524">
        <f t="shared" si="8"/>
        <v>1</v>
      </c>
      <c r="V47" s="524">
        <f t="shared" si="8"/>
        <v>0</v>
      </c>
      <c r="W47" s="681"/>
      <c r="X47" s="682"/>
      <c r="Y47" s="506"/>
      <c r="Z47" s="506"/>
      <c r="AA47" s="688"/>
      <c r="AB47" s="503"/>
      <c r="AG47" s="492"/>
      <c r="AI47" s="495"/>
      <c r="AJ47" s="496"/>
      <c r="AK47" s="496"/>
      <c r="AL47" s="496"/>
      <c r="AM47" s="496"/>
      <c r="AN47" s="496"/>
      <c r="AO47" s="496"/>
    </row>
    <row r="48" spans="1:41" s="491" customFormat="1" ht="27" customHeight="1">
      <c r="A48" s="688"/>
      <c r="B48" s="504"/>
      <c r="C48" s="526"/>
      <c r="D48" s="680"/>
      <c r="E48" s="681"/>
      <c r="F48" s="682"/>
      <c r="G48" s="681"/>
      <c r="H48" s="682"/>
      <c r="I48" s="683"/>
      <c r="J48" s="677">
        <f>SUM(J46:J47)</f>
        <v>39000000</v>
      </c>
      <c r="K48" s="772" t="s">
        <v>72</v>
      </c>
      <c r="L48" s="773"/>
      <c r="M48" s="773"/>
      <c r="N48" s="773"/>
      <c r="O48" s="773"/>
      <c r="P48" s="773"/>
      <c r="Q48" s="773"/>
      <c r="R48" s="773"/>
      <c r="S48" s="773"/>
      <c r="T48" s="773"/>
      <c r="U48" s="524">
        <f>IFERROR((0+U47*J47+U46*J46)/J48,0)</f>
        <v>1</v>
      </c>
      <c r="V48" s="524">
        <f>IFERROR((0+V47*J47+V46*J46)/J48,0)</f>
        <v>0</v>
      </c>
      <c r="W48" s="681"/>
      <c r="X48" s="682"/>
      <c r="Y48" s="506"/>
      <c r="Z48" s="506"/>
      <c r="AA48" s="500"/>
      <c r="AB48" s="503"/>
      <c r="AE48" s="527">
        <f>J48</f>
        <v>39000000</v>
      </c>
      <c r="AF48" s="528">
        <f>J48*U48</f>
        <v>39000000</v>
      </c>
      <c r="AG48" s="529">
        <f>J48*V48</f>
        <v>0</v>
      </c>
      <c r="AI48" s="495"/>
      <c r="AJ48" s="496"/>
      <c r="AK48" s="496"/>
      <c r="AL48" s="496"/>
      <c r="AM48" s="496"/>
      <c r="AN48" s="496"/>
      <c r="AO48" s="496"/>
    </row>
    <row r="49" spans="1:41" s="491" customFormat="1" ht="28.5" customHeight="1">
      <c r="A49" s="688"/>
      <c r="B49" s="504"/>
      <c r="C49" s="526"/>
      <c r="D49" s="680"/>
      <c r="E49" s="681"/>
      <c r="F49" s="682"/>
      <c r="G49" s="681"/>
      <c r="H49" s="682"/>
      <c r="I49" s="683"/>
      <c r="J49" s="677"/>
      <c r="K49" s="772" t="s">
        <v>73</v>
      </c>
      <c r="L49" s="773"/>
      <c r="M49" s="773"/>
      <c r="N49" s="773"/>
      <c r="O49" s="773"/>
      <c r="P49" s="773"/>
      <c r="Q49" s="773"/>
      <c r="R49" s="773"/>
      <c r="S49" s="773"/>
      <c r="T49" s="773"/>
      <c r="U49" s="524" t="str">
        <f>IF(U48&gt;0.9,"Sangat Tinggi",IF(U48&gt;0.75,"Tinggi",IF(U48&gt;0.65,"Sedang",IF(U48&gt;0.5,"Rendah","Sangat Rendah"))))</f>
        <v>Sangat Tinggi</v>
      </c>
      <c r="V49" s="524" t="str">
        <f>IF(V48&gt;0.9,"Sangat Tinggi",IF(V48&gt;0.75,"Tinggi",IF(V48&gt;0.65,"Sedang",IF(V48&gt;0.5,"Rendah","Sangat Rendah"))))</f>
        <v>Sangat Rendah</v>
      </c>
      <c r="W49" s="681"/>
      <c r="X49" s="682"/>
      <c r="Y49" s="506"/>
      <c r="Z49" s="506"/>
      <c r="AA49" s="500"/>
      <c r="AB49" s="503"/>
      <c r="AG49" s="492"/>
      <c r="AI49" s="495"/>
      <c r="AJ49" s="496"/>
      <c r="AK49" s="496"/>
      <c r="AL49" s="496"/>
      <c r="AM49" s="496"/>
      <c r="AN49" s="496"/>
      <c r="AO49" s="496"/>
    </row>
    <row r="50" spans="1:41" s="491" customFormat="1" ht="59.25" customHeight="1">
      <c r="A50" s="688"/>
      <c r="B50" s="504"/>
      <c r="C50" s="679" t="s">
        <v>454</v>
      </c>
      <c r="D50" s="530" t="s">
        <v>510</v>
      </c>
      <c r="E50" s="510"/>
      <c r="F50" s="511">
        <v>0</v>
      </c>
      <c r="G50" s="510"/>
      <c r="H50" s="511"/>
      <c r="I50" s="512">
        <v>100</v>
      </c>
      <c r="J50" s="676">
        <f>SUM(J51:J54)</f>
        <v>233775982</v>
      </c>
      <c r="K50" s="513">
        <f>(SUM(K51:K53)+(K54/4))/SUM($I$51:$I$54)*100</f>
        <v>17.12962962962963</v>
      </c>
      <c r="L50" s="676">
        <f>SUM(L51:L54)</f>
        <v>47936016</v>
      </c>
      <c r="M50" s="513">
        <f>(SUM(M51:M53)+(M54/4))/SUM($I$51:$I$54)*100</f>
        <v>20.833333333333336</v>
      </c>
      <c r="N50" s="676">
        <f>SUM(N51:N54)</f>
        <v>49312170</v>
      </c>
      <c r="O50" s="513">
        <f>(SUM(O51:O53)+(O54/4))/SUM($I$51:$I$54)*100</f>
        <v>0</v>
      </c>
      <c r="P50" s="676">
        <f>SUM(P51:P54)</f>
        <v>0</v>
      </c>
      <c r="Q50" s="513">
        <f>(SUM(Q51:Q53)+(Q54/4))/SUM($I$51:$I$54)*100</f>
        <v>0</v>
      </c>
      <c r="R50" s="513"/>
      <c r="S50" s="676">
        <f>K50+M50+O50+Q50</f>
        <v>37.962962962962962</v>
      </c>
      <c r="T50" s="676">
        <f>SUM(T51:T54)</f>
        <v>97248186</v>
      </c>
      <c r="U50" s="514">
        <f>S50/I50</f>
        <v>0.37962962962962959</v>
      </c>
      <c r="V50" s="514">
        <f>T50/J50</f>
        <v>0.4159887819442461</v>
      </c>
      <c r="W50" s="681">
        <f>S50+G50</f>
        <v>37.962962962962962</v>
      </c>
      <c r="X50" s="682">
        <f>T50+H50</f>
        <v>97248186</v>
      </c>
      <c r="Y50" s="506" t="e">
        <f>W50/E50</f>
        <v>#DIV/0!</v>
      </c>
      <c r="Z50" s="506" t="e">
        <f>X50/F50</f>
        <v>#DIV/0!</v>
      </c>
      <c r="AA50" s="500"/>
      <c r="AB50" s="503"/>
      <c r="AG50" s="492"/>
      <c r="AI50" s="495"/>
      <c r="AJ50" s="496"/>
      <c r="AK50" s="496"/>
      <c r="AL50" s="496"/>
      <c r="AM50" s="496"/>
      <c r="AN50" s="496"/>
      <c r="AO50" s="496"/>
    </row>
    <row r="51" spans="1:41" s="491" customFormat="1" ht="63.75" customHeight="1">
      <c r="A51" s="688"/>
      <c r="B51" s="504"/>
      <c r="C51" s="680" t="s">
        <v>119</v>
      </c>
      <c r="D51" s="531" t="s">
        <v>551</v>
      </c>
      <c r="E51" s="681"/>
      <c r="F51" s="682"/>
      <c r="G51" s="681"/>
      <c r="H51" s="682"/>
      <c r="I51" s="683">
        <v>12</v>
      </c>
      <c r="J51" s="614">
        <v>8002100</v>
      </c>
      <c r="K51" s="165">
        <v>3</v>
      </c>
      <c r="L51" s="286">
        <v>2050000</v>
      </c>
      <c r="M51" s="165">
        <v>3</v>
      </c>
      <c r="N51" s="165">
        <v>2273000</v>
      </c>
      <c r="O51" s="604"/>
      <c r="P51" s="684"/>
      <c r="Q51" s="684"/>
      <c r="R51" s="684"/>
      <c r="S51" s="677">
        <f>K51+M51+O51+Q51</f>
        <v>6</v>
      </c>
      <c r="T51" s="677">
        <f>L51+N51+P51+R51</f>
        <v>4323000</v>
      </c>
      <c r="U51" s="524">
        <f t="shared" ref="U51:V54" si="9">IFERROR(S51/I51,0)</f>
        <v>0.5</v>
      </c>
      <c r="V51" s="524">
        <f t="shared" si="9"/>
        <v>0.54023318878794313</v>
      </c>
      <c r="W51" s="681"/>
      <c r="X51" s="682"/>
      <c r="Y51" s="506"/>
      <c r="Z51" s="506"/>
      <c r="AA51" s="688"/>
      <c r="AB51" s="503"/>
      <c r="AG51" s="492"/>
      <c r="AI51" s="495"/>
      <c r="AJ51" s="496"/>
      <c r="AK51" s="496"/>
      <c r="AL51" s="496"/>
      <c r="AM51" s="496"/>
      <c r="AN51" s="496"/>
      <c r="AO51" s="496"/>
    </row>
    <row r="52" spans="1:41" s="491" customFormat="1" ht="77.25" customHeight="1">
      <c r="A52" s="688"/>
      <c r="B52" s="504"/>
      <c r="C52" s="680" t="s">
        <v>27</v>
      </c>
      <c r="D52" s="536" t="s">
        <v>552</v>
      </c>
      <c r="E52" s="681"/>
      <c r="F52" s="682"/>
      <c r="G52" s="681"/>
      <c r="H52" s="682"/>
      <c r="I52" s="683">
        <v>36</v>
      </c>
      <c r="J52" s="614">
        <v>37748882</v>
      </c>
      <c r="K52" s="165">
        <v>6</v>
      </c>
      <c r="L52" s="615">
        <v>8136016</v>
      </c>
      <c r="M52" s="165">
        <v>6</v>
      </c>
      <c r="N52" s="165">
        <v>9039170</v>
      </c>
      <c r="O52" s="684"/>
      <c r="P52" s="684"/>
      <c r="Q52" s="684"/>
      <c r="R52" s="684"/>
      <c r="S52" s="677">
        <f t="shared" ref="S52:T53" si="10">K52+M52+O52+Q52</f>
        <v>12</v>
      </c>
      <c r="T52" s="677">
        <f>L52+N52+P52+R52</f>
        <v>17175186</v>
      </c>
      <c r="U52" s="524">
        <f t="shared" si="9"/>
        <v>0.33333333333333331</v>
      </c>
      <c r="V52" s="524">
        <f t="shared" si="9"/>
        <v>0.45498528936565591</v>
      </c>
      <c r="W52" s="681"/>
      <c r="X52" s="682"/>
      <c r="Y52" s="506"/>
      <c r="Z52" s="506"/>
      <c r="AA52" s="688"/>
      <c r="AB52" s="503"/>
      <c r="AG52" s="492"/>
      <c r="AI52" s="495"/>
      <c r="AJ52" s="496"/>
      <c r="AK52" s="496"/>
      <c r="AL52" s="496"/>
      <c r="AM52" s="496"/>
      <c r="AN52" s="496"/>
      <c r="AO52" s="496"/>
    </row>
    <row r="53" spans="1:41" s="491" customFormat="1" ht="77.25" customHeight="1">
      <c r="A53" s="688"/>
      <c r="B53" s="504"/>
      <c r="C53" s="680" t="s">
        <v>455</v>
      </c>
      <c r="D53" s="536" t="s">
        <v>553</v>
      </c>
      <c r="E53" s="681"/>
      <c r="F53" s="682"/>
      <c r="G53" s="681"/>
      <c r="H53" s="682"/>
      <c r="I53" s="683">
        <v>2</v>
      </c>
      <c r="J53" s="614">
        <v>5025000</v>
      </c>
      <c r="K53" s="586">
        <v>0</v>
      </c>
      <c r="L53" s="588">
        <v>0</v>
      </c>
      <c r="M53" s="167">
        <v>2</v>
      </c>
      <c r="N53" s="167">
        <v>4500000</v>
      </c>
      <c r="O53" s="684"/>
      <c r="P53" s="684"/>
      <c r="Q53" s="684"/>
      <c r="R53" s="684"/>
      <c r="S53" s="677">
        <f t="shared" si="10"/>
        <v>2</v>
      </c>
      <c r="T53" s="677">
        <f t="shared" si="10"/>
        <v>4500000</v>
      </c>
      <c r="U53" s="524">
        <f t="shared" si="9"/>
        <v>1</v>
      </c>
      <c r="V53" s="524">
        <f t="shared" si="9"/>
        <v>0.89552238805970152</v>
      </c>
      <c r="W53" s="681"/>
      <c r="X53" s="682"/>
      <c r="Y53" s="506"/>
      <c r="Z53" s="506"/>
      <c r="AA53" s="688"/>
      <c r="AB53" s="503"/>
      <c r="AG53" s="492"/>
      <c r="AI53" s="495"/>
      <c r="AJ53" s="496"/>
      <c r="AK53" s="496"/>
      <c r="AL53" s="496"/>
      <c r="AM53" s="496"/>
      <c r="AN53" s="496"/>
      <c r="AO53" s="496"/>
    </row>
    <row r="54" spans="1:41" s="491" customFormat="1" ht="63.75">
      <c r="A54" s="688"/>
      <c r="B54" s="504"/>
      <c r="C54" s="680" t="s">
        <v>120</v>
      </c>
      <c r="D54" s="536" t="s">
        <v>554</v>
      </c>
      <c r="E54" s="681"/>
      <c r="F54" s="682"/>
      <c r="G54" s="681"/>
      <c r="H54" s="682"/>
      <c r="I54" s="683">
        <v>4</v>
      </c>
      <c r="J54" s="614">
        <v>183000000</v>
      </c>
      <c r="K54" s="586">
        <v>1</v>
      </c>
      <c r="L54" s="286">
        <v>37750000</v>
      </c>
      <c r="M54" s="167">
        <v>1</v>
      </c>
      <c r="N54" s="167">
        <v>33500000</v>
      </c>
      <c r="O54" s="684"/>
      <c r="P54" s="684"/>
      <c r="Q54" s="684"/>
      <c r="R54" s="684"/>
      <c r="S54" s="677">
        <f>(K54+M54+O54+Q54)/4</f>
        <v>0.5</v>
      </c>
      <c r="T54" s="677">
        <f>L54+N54+P54+R54</f>
        <v>71250000</v>
      </c>
      <c r="U54" s="524">
        <f>IFERROR(S54/I54,0)</f>
        <v>0.125</v>
      </c>
      <c r="V54" s="524">
        <f t="shared" si="9"/>
        <v>0.38934426229508196</v>
      </c>
      <c r="W54" s="681"/>
      <c r="X54" s="682"/>
      <c r="Y54" s="506"/>
      <c r="Z54" s="506"/>
      <c r="AA54" s="688"/>
      <c r="AB54" s="503"/>
      <c r="AE54" s="527">
        <f>J55</f>
        <v>233775982</v>
      </c>
      <c r="AF54" s="527">
        <f>J55*U55</f>
        <v>44484010.666666664</v>
      </c>
      <c r="AG54" s="529">
        <f>J55*V55</f>
        <v>97248186</v>
      </c>
      <c r="AI54" s="495"/>
      <c r="AJ54" s="496"/>
      <c r="AK54" s="496"/>
      <c r="AL54" s="496"/>
      <c r="AM54" s="496"/>
      <c r="AN54" s="496"/>
      <c r="AO54" s="496"/>
    </row>
    <row r="55" spans="1:41" s="491" customFormat="1">
      <c r="A55" s="688"/>
      <c r="B55" s="504"/>
      <c r="C55" s="526"/>
      <c r="D55" s="680"/>
      <c r="E55" s="681"/>
      <c r="F55" s="682"/>
      <c r="G55" s="681"/>
      <c r="H55" s="682"/>
      <c r="I55" s="683"/>
      <c r="J55" s="677">
        <f>SUM(J51:J54)</f>
        <v>233775982</v>
      </c>
      <c r="K55" s="772" t="s">
        <v>72</v>
      </c>
      <c r="L55" s="773"/>
      <c r="M55" s="773"/>
      <c r="N55" s="773"/>
      <c r="O55" s="773"/>
      <c r="P55" s="773"/>
      <c r="Q55" s="773"/>
      <c r="R55" s="773"/>
      <c r="S55" s="773"/>
      <c r="T55" s="773"/>
      <c r="U55" s="524">
        <f>IFERROR((0+U51*J51+U52*J52+U53*J53+U54*J54)/J55,0)</f>
        <v>0.19028477727308474</v>
      </c>
      <c r="V55" s="524">
        <f>IFERROR((0+V51*J51+V52*J52+V53*J53+V54*J54)/J55,0)</f>
        <v>0.4159887819442461</v>
      </c>
      <c r="W55" s="681"/>
      <c r="X55" s="682"/>
      <c r="Y55" s="506"/>
      <c r="Z55" s="506"/>
      <c r="AA55" s="500"/>
      <c r="AB55" s="503"/>
      <c r="AG55" s="492"/>
      <c r="AI55" s="495"/>
      <c r="AJ55" s="496"/>
      <c r="AK55" s="496"/>
      <c r="AL55" s="496"/>
      <c r="AM55" s="496"/>
      <c r="AN55" s="496"/>
      <c r="AO55" s="496"/>
    </row>
    <row r="56" spans="1:41" s="491" customFormat="1" ht="59.25" customHeight="1">
      <c r="A56" s="688"/>
      <c r="B56" s="504"/>
      <c r="C56" s="526"/>
      <c r="D56" s="680"/>
      <c r="E56" s="681"/>
      <c r="F56" s="682"/>
      <c r="G56" s="681"/>
      <c r="H56" s="682"/>
      <c r="I56" s="683"/>
      <c r="J56" s="677"/>
      <c r="K56" s="772" t="s">
        <v>73</v>
      </c>
      <c r="L56" s="773"/>
      <c r="M56" s="773"/>
      <c r="N56" s="773"/>
      <c r="O56" s="773"/>
      <c r="P56" s="773"/>
      <c r="Q56" s="773"/>
      <c r="R56" s="773"/>
      <c r="S56" s="773"/>
      <c r="T56" s="773"/>
      <c r="U56" s="524" t="str">
        <f>IF(U55&gt;0.9,"Sangat Tinggi",IF(U55&gt;0.75,"Tinggi",IF(U55&gt;0.65,"Sedang",IF(U55&gt;0.5,"Rendah","Sangat Rendah"))))</f>
        <v>Sangat Rendah</v>
      </c>
      <c r="V56" s="524" t="str">
        <f>IF(V55&gt;0.9,"Sangat Tinggi",IF(V55&gt;0.75,"Tinggi",IF(V55&gt;0.65,"Sedang",IF(V55&gt;0.5,"Rendah","Sangat Rendah"))))</f>
        <v>Sangat Rendah</v>
      </c>
      <c r="W56" s="681"/>
      <c r="X56" s="682"/>
      <c r="Y56" s="506"/>
      <c r="Z56" s="506"/>
      <c r="AA56" s="500"/>
      <c r="AB56" s="503"/>
      <c r="AG56" s="492"/>
      <c r="AI56" s="495"/>
      <c r="AJ56" s="496"/>
      <c r="AK56" s="496"/>
      <c r="AL56" s="496"/>
      <c r="AM56" s="496"/>
      <c r="AN56" s="496"/>
      <c r="AO56" s="496"/>
    </row>
    <row r="57" spans="1:41" s="491" customFormat="1" ht="89.25" customHeight="1">
      <c r="A57" s="688"/>
      <c r="B57" s="504"/>
      <c r="C57" s="679" t="s">
        <v>456</v>
      </c>
      <c r="D57" s="545" t="s">
        <v>457</v>
      </c>
      <c r="E57" s="510"/>
      <c r="F57" s="511">
        <v>0</v>
      </c>
      <c r="G57" s="510"/>
      <c r="H57" s="511"/>
      <c r="I57" s="512">
        <v>100</v>
      </c>
      <c r="J57" s="676">
        <f>SUM(J58:J60)</f>
        <v>87085000</v>
      </c>
      <c r="K57" s="513">
        <f>((SUM(K59:K60)+(K58/4))/SUM($I$58:$I$60))*100</f>
        <v>30</v>
      </c>
      <c r="L57" s="676">
        <f>SUM(L58:L60)</f>
        <v>2915000</v>
      </c>
      <c r="M57" s="513">
        <f>((SUM(M59:M60)+(M58/4))/SUM($I$58:$I$60))*100</f>
        <v>38.333333333333336</v>
      </c>
      <c r="N57" s="676">
        <f>SUM(N58:N60)</f>
        <v>43117000</v>
      </c>
      <c r="O57" s="513">
        <f>((SUM(O59:O60)+(O58/4))/SUM($I$58:$I$60))*100</f>
        <v>0</v>
      </c>
      <c r="P57" s="676">
        <f>SUM(P58:P60)</f>
        <v>0</v>
      </c>
      <c r="Q57" s="513">
        <f>((SUM(Q59:Q60)+(Q58/4))/SUM($I$58:$I$60))*100</f>
        <v>0</v>
      </c>
      <c r="R57" s="513"/>
      <c r="S57" s="676">
        <f>K57+M57+O57+Q57</f>
        <v>68.333333333333343</v>
      </c>
      <c r="T57" s="676">
        <f>SUM(T58:T60)</f>
        <v>46032000</v>
      </c>
      <c r="U57" s="514">
        <f>S57/I57</f>
        <v>0.68333333333333346</v>
      </c>
      <c r="V57" s="514">
        <f>T57/J57</f>
        <v>0.52858701268875241</v>
      </c>
      <c r="W57" s="681">
        <f>S57+G57</f>
        <v>68.333333333333343</v>
      </c>
      <c r="X57" s="682">
        <f>T57+H57</f>
        <v>46032000</v>
      </c>
      <c r="Y57" s="506" t="e">
        <f>W57/E57</f>
        <v>#DIV/0!</v>
      </c>
      <c r="Z57" s="506" t="e">
        <f>X57/F57</f>
        <v>#DIV/0!</v>
      </c>
      <c r="AA57" s="500"/>
      <c r="AB57" s="503"/>
      <c r="AG57" s="492"/>
      <c r="AI57" s="495"/>
      <c r="AJ57" s="496"/>
      <c r="AK57" s="496"/>
      <c r="AL57" s="496"/>
      <c r="AM57" s="496"/>
      <c r="AN57" s="496"/>
      <c r="AO57" s="496"/>
    </row>
    <row r="58" spans="1:41" s="491" customFormat="1" ht="81.75" customHeight="1">
      <c r="A58" s="688"/>
      <c r="B58" s="504"/>
      <c r="C58" s="525" t="s">
        <v>458</v>
      </c>
      <c r="D58" s="536" t="s">
        <v>555</v>
      </c>
      <c r="E58" s="681"/>
      <c r="F58" s="682"/>
      <c r="G58" s="681"/>
      <c r="H58" s="682"/>
      <c r="I58" s="683">
        <v>5</v>
      </c>
      <c r="J58" s="614">
        <v>21395000</v>
      </c>
      <c r="K58" s="165">
        <v>2</v>
      </c>
      <c r="L58" s="286">
        <v>0</v>
      </c>
      <c r="M58" s="165">
        <v>3</v>
      </c>
      <c r="N58" s="165">
        <v>11727000</v>
      </c>
      <c r="O58" s="684"/>
      <c r="P58" s="684"/>
      <c r="Q58" s="684"/>
      <c r="R58" s="684"/>
      <c r="S58" s="677">
        <v>5</v>
      </c>
      <c r="T58" s="677">
        <f>L58+N58+P58+R58</f>
        <v>11727000</v>
      </c>
      <c r="U58" s="524">
        <f>IFERROR(S58/I58,0)/4</f>
        <v>0.25</v>
      </c>
      <c r="V58" s="524">
        <f t="shared" ref="U58:V60" si="11">IFERROR(T58/J58,0)</f>
        <v>0.54811871932694556</v>
      </c>
      <c r="W58" s="681"/>
      <c r="X58" s="682"/>
      <c r="Y58" s="506"/>
      <c r="Z58" s="506"/>
      <c r="AA58" s="688"/>
      <c r="AB58" s="503"/>
      <c r="AG58" s="492"/>
      <c r="AI58" s="495"/>
      <c r="AJ58" s="496"/>
      <c r="AK58" s="496"/>
      <c r="AL58" s="496"/>
      <c r="AM58" s="496"/>
      <c r="AN58" s="496"/>
      <c r="AO58" s="496"/>
    </row>
    <row r="59" spans="1:41" s="491" customFormat="1" ht="78" customHeight="1">
      <c r="A59" s="688"/>
      <c r="B59" s="504"/>
      <c r="C59" s="680" t="s">
        <v>123</v>
      </c>
      <c r="D59" s="536" t="s">
        <v>459</v>
      </c>
      <c r="E59" s="681"/>
      <c r="F59" s="682"/>
      <c r="G59" s="681"/>
      <c r="H59" s="682"/>
      <c r="I59" s="683">
        <v>8</v>
      </c>
      <c r="J59" s="614">
        <v>10690000</v>
      </c>
      <c r="K59" s="586">
        <v>4</v>
      </c>
      <c r="L59" s="286">
        <v>2915000</v>
      </c>
      <c r="M59" s="167">
        <v>4</v>
      </c>
      <c r="N59" s="167">
        <v>6390000</v>
      </c>
      <c r="O59" s="684"/>
      <c r="P59" s="684"/>
      <c r="Q59" s="684"/>
      <c r="R59" s="684"/>
      <c r="S59" s="677">
        <f>K59+M59+O59+Q59</f>
        <v>8</v>
      </c>
      <c r="T59" s="677">
        <f>L59+N59+P59+R59</f>
        <v>9305000</v>
      </c>
      <c r="U59" s="524">
        <f t="shared" si="11"/>
        <v>1</v>
      </c>
      <c r="V59" s="524">
        <f t="shared" si="11"/>
        <v>0.87043966323666977</v>
      </c>
      <c r="W59" s="681"/>
      <c r="X59" s="682"/>
      <c r="Y59" s="506"/>
      <c r="Z59" s="506"/>
      <c r="AA59" s="688"/>
      <c r="AB59" s="503"/>
      <c r="AG59" s="492"/>
      <c r="AI59" s="495"/>
      <c r="AJ59" s="496"/>
      <c r="AK59" s="496"/>
      <c r="AL59" s="496"/>
      <c r="AM59" s="496"/>
      <c r="AN59" s="496"/>
      <c r="AO59" s="496"/>
    </row>
    <row r="60" spans="1:41" s="491" customFormat="1" ht="51">
      <c r="A60" s="688"/>
      <c r="B60" s="504"/>
      <c r="C60" s="680" t="s">
        <v>124</v>
      </c>
      <c r="D60" s="536" t="s">
        <v>556</v>
      </c>
      <c r="E60" s="681"/>
      <c r="F60" s="682"/>
      <c r="G60" s="681"/>
      <c r="H60" s="682"/>
      <c r="I60" s="683">
        <v>2</v>
      </c>
      <c r="J60" s="614">
        <v>55000000</v>
      </c>
      <c r="K60" s="586">
        <v>0</v>
      </c>
      <c r="L60" s="286">
        <v>0</v>
      </c>
      <c r="M60" s="167">
        <v>1</v>
      </c>
      <c r="N60" s="595">
        <v>25000000</v>
      </c>
      <c r="O60" s="684"/>
      <c r="P60" s="684"/>
      <c r="Q60" s="684"/>
      <c r="R60" s="684"/>
      <c r="S60" s="677">
        <f>(K60+M60+O60+Q60)</f>
        <v>1</v>
      </c>
      <c r="T60" s="677">
        <f>L60+N60+P60+R60</f>
        <v>25000000</v>
      </c>
      <c r="U60" s="524">
        <f t="shared" si="11"/>
        <v>0.5</v>
      </c>
      <c r="V60" s="524">
        <f t="shared" si="11"/>
        <v>0.45454545454545453</v>
      </c>
      <c r="W60" s="681"/>
      <c r="X60" s="682"/>
      <c r="Y60" s="506"/>
      <c r="Z60" s="506"/>
      <c r="AA60" s="688"/>
      <c r="AB60" s="503"/>
      <c r="AE60" s="527">
        <f>J61</f>
        <v>87085000</v>
      </c>
      <c r="AF60" s="527">
        <f>J61*U61</f>
        <v>43538750</v>
      </c>
      <c r="AG60" s="529">
        <f>J61*V61</f>
        <v>46032000.000000007</v>
      </c>
      <c r="AI60" s="495"/>
      <c r="AJ60" s="496"/>
      <c r="AK60" s="496"/>
      <c r="AL60" s="496"/>
      <c r="AM60" s="496"/>
      <c r="AN60" s="496"/>
      <c r="AO60" s="496"/>
    </row>
    <row r="61" spans="1:41" s="491" customFormat="1" ht="26.25" customHeight="1">
      <c r="A61" s="688"/>
      <c r="B61" s="504"/>
      <c r="C61" s="526"/>
      <c r="D61" s="680"/>
      <c r="E61" s="681"/>
      <c r="F61" s="682"/>
      <c r="G61" s="681"/>
      <c r="H61" s="682"/>
      <c r="I61" s="683"/>
      <c r="J61" s="677">
        <f>SUM(J58:J60)</f>
        <v>87085000</v>
      </c>
      <c r="K61" s="772" t="s">
        <v>72</v>
      </c>
      <c r="L61" s="773"/>
      <c r="M61" s="773"/>
      <c r="N61" s="773"/>
      <c r="O61" s="773"/>
      <c r="P61" s="773"/>
      <c r="Q61" s="773"/>
      <c r="R61" s="773"/>
      <c r="S61" s="773"/>
      <c r="T61" s="773"/>
      <c r="U61" s="524">
        <f>IFERROR((0+U58*J58+U59*J59+U60*J60)/J61,0)</f>
        <v>0.49995693862318424</v>
      </c>
      <c r="V61" s="524">
        <f>IFERROR((0+V58*J58+V59*J59+V60*J60)/J61,0)</f>
        <v>0.52858701268875241</v>
      </c>
      <c r="W61" s="681"/>
      <c r="X61" s="682"/>
      <c r="Y61" s="506"/>
      <c r="Z61" s="506"/>
      <c r="AA61" s="500"/>
      <c r="AB61" s="503"/>
      <c r="AG61" s="492"/>
      <c r="AI61" s="495"/>
      <c r="AJ61" s="496"/>
      <c r="AK61" s="496"/>
      <c r="AL61" s="496"/>
      <c r="AM61" s="496"/>
      <c r="AN61" s="496"/>
      <c r="AO61" s="496"/>
    </row>
    <row r="62" spans="1:41" s="491" customFormat="1" ht="25.5">
      <c r="A62" s="688"/>
      <c r="B62" s="504"/>
      <c r="C62" s="526"/>
      <c r="D62" s="680"/>
      <c r="E62" s="681"/>
      <c r="F62" s="682"/>
      <c r="G62" s="681"/>
      <c r="H62" s="682"/>
      <c r="I62" s="683"/>
      <c r="J62" s="677"/>
      <c r="K62" s="772" t="s">
        <v>73</v>
      </c>
      <c r="L62" s="773"/>
      <c r="M62" s="773"/>
      <c r="N62" s="773"/>
      <c r="O62" s="773"/>
      <c r="P62" s="773"/>
      <c r="Q62" s="773"/>
      <c r="R62" s="773"/>
      <c r="S62" s="773"/>
      <c r="T62" s="773"/>
      <c r="U62" s="524" t="str">
        <f>IF(U61&gt;0.9,"Sangat Tinggi",IF(U61&gt;0.75,"Tinggi",IF(U61&gt;0.65,"Sedang",IF(U61&gt;0.5,"Rendah","Sangat Rendah"))))</f>
        <v>Sangat Rendah</v>
      </c>
      <c r="V62" s="524" t="str">
        <f>IF(V61&gt;0.9,"Sangat Tinggi",IF(V61&gt;0.75,"Tinggi",IF(V61&gt;0.65,"Sedang",IF(V61&gt;0.5,"Rendah","Sangat Rendah"))))</f>
        <v>Rendah</v>
      </c>
      <c r="W62" s="681"/>
      <c r="X62" s="682"/>
      <c r="Y62" s="506"/>
      <c r="Z62" s="506"/>
      <c r="AA62" s="500"/>
      <c r="AB62" s="503"/>
      <c r="AG62" s="492"/>
      <c r="AI62" s="495"/>
      <c r="AJ62" s="496"/>
      <c r="AK62" s="496"/>
      <c r="AL62" s="496"/>
      <c r="AM62" s="496"/>
      <c r="AN62" s="496"/>
      <c r="AO62" s="496"/>
    </row>
    <row r="63" spans="1:41" s="491" customFormat="1">
      <c r="A63" s="688"/>
      <c r="B63" s="504"/>
      <c r="C63" s="776"/>
      <c r="D63" s="777"/>
      <c r="E63" s="778"/>
      <c r="F63" s="779"/>
      <c r="G63" s="778"/>
      <c r="H63" s="779"/>
      <c r="I63" s="780"/>
      <c r="J63" s="773"/>
      <c r="K63" s="781"/>
      <c r="L63" s="781"/>
      <c r="M63" s="781"/>
      <c r="N63" s="781"/>
      <c r="O63" s="781"/>
      <c r="P63" s="781"/>
      <c r="Q63" s="781"/>
      <c r="R63" s="781"/>
      <c r="S63" s="773"/>
      <c r="T63" s="773"/>
      <c r="U63" s="524"/>
      <c r="V63" s="524"/>
      <c r="W63" s="681"/>
      <c r="X63" s="682"/>
      <c r="Y63" s="506"/>
      <c r="Z63" s="506"/>
      <c r="AA63" s="500"/>
      <c r="AB63" s="503"/>
      <c r="AG63" s="492"/>
      <c r="AI63" s="495"/>
      <c r="AJ63" s="496"/>
      <c r="AK63" s="496"/>
      <c r="AL63" s="496"/>
      <c r="AM63" s="496"/>
      <c r="AN63" s="496"/>
      <c r="AO63" s="496"/>
    </row>
    <row r="64" spans="1:41" s="491" customFormat="1" ht="107.25" customHeight="1">
      <c r="A64" s="688"/>
      <c r="B64" s="504"/>
      <c r="C64" s="679" t="s">
        <v>460</v>
      </c>
      <c r="D64" s="530" t="s">
        <v>511</v>
      </c>
      <c r="E64" s="681"/>
      <c r="F64" s="682"/>
      <c r="G64" s="681"/>
      <c r="H64" s="682"/>
      <c r="I64" s="512">
        <v>100</v>
      </c>
      <c r="J64" s="676">
        <f t="shared" ref="J64:P64" si="12">J65</f>
        <v>7557500</v>
      </c>
      <c r="K64" s="513">
        <f t="shared" si="12"/>
        <v>0</v>
      </c>
      <c r="L64" s="513">
        <f t="shared" si="12"/>
        <v>0</v>
      </c>
      <c r="M64" s="513">
        <f t="shared" si="12"/>
        <v>0</v>
      </c>
      <c r="N64" s="513">
        <f t="shared" si="12"/>
        <v>2976250</v>
      </c>
      <c r="O64" s="513">
        <f t="shared" si="12"/>
        <v>0</v>
      </c>
      <c r="P64" s="513">
        <f t="shared" si="12"/>
        <v>0</v>
      </c>
      <c r="Q64" s="513"/>
      <c r="R64" s="513"/>
      <c r="S64" s="676">
        <f>K64+M64+O64+Q64</f>
        <v>0</v>
      </c>
      <c r="T64" s="676">
        <f>T65</f>
        <v>2976250</v>
      </c>
      <c r="U64" s="514">
        <f>S64/I64</f>
        <v>0</v>
      </c>
      <c r="V64" s="514">
        <f>T64/J64</f>
        <v>0.39381409196162753</v>
      </c>
      <c r="W64" s="681"/>
      <c r="X64" s="682"/>
      <c r="Y64" s="506"/>
      <c r="Z64" s="506"/>
      <c r="AA64" s="500" t="s">
        <v>525</v>
      </c>
      <c r="AB64" s="503"/>
      <c r="AG64" s="492"/>
      <c r="AI64" s="495"/>
      <c r="AJ64" s="496"/>
      <c r="AK64" s="496"/>
      <c r="AL64" s="496"/>
      <c r="AM64" s="496"/>
      <c r="AN64" s="496"/>
      <c r="AO64" s="496"/>
    </row>
    <row r="65" spans="1:41" s="491" customFormat="1" ht="86.25" customHeight="1">
      <c r="A65" s="688"/>
      <c r="B65" s="504"/>
      <c r="C65" s="679" t="s">
        <v>461</v>
      </c>
      <c r="D65" s="530" t="s">
        <v>512</v>
      </c>
      <c r="E65" s="510"/>
      <c r="F65" s="511">
        <v>0</v>
      </c>
      <c r="G65" s="510"/>
      <c r="H65" s="511"/>
      <c r="I65" s="512">
        <v>100</v>
      </c>
      <c r="J65" s="676">
        <f>J66</f>
        <v>7557500</v>
      </c>
      <c r="K65" s="513">
        <f>K66/$I$66*100</f>
        <v>0</v>
      </c>
      <c r="L65" s="676">
        <f>SUM(L66)</f>
        <v>0</v>
      </c>
      <c r="M65" s="513">
        <f>M66/$I$66*100</f>
        <v>0</v>
      </c>
      <c r="N65" s="676">
        <f>SUM(N66)</f>
        <v>2976250</v>
      </c>
      <c r="O65" s="513">
        <f>O66/$I$66*100</f>
        <v>0</v>
      </c>
      <c r="P65" s="676">
        <f>SUM(P66)</f>
        <v>0</v>
      </c>
      <c r="Q65" s="513">
        <f>Q66/$I$66*100</f>
        <v>0</v>
      </c>
      <c r="R65" s="513"/>
      <c r="S65" s="676">
        <f>K65+M65+O65+Q65</f>
        <v>0</v>
      </c>
      <c r="T65" s="676">
        <f>SUM(T66)</f>
        <v>2976250</v>
      </c>
      <c r="U65" s="514">
        <f>S65/I65</f>
        <v>0</v>
      </c>
      <c r="V65" s="514">
        <f>T65/J65</f>
        <v>0.39381409196162753</v>
      </c>
      <c r="W65" s="681">
        <f>S65+G65</f>
        <v>0</v>
      </c>
      <c r="X65" s="682">
        <f>T65+H65</f>
        <v>2976250</v>
      </c>
      <c r="Y65" s="506" t="e">
        <f>W65/E65</f>
        <v>#DIV/0!</v>
      </c>
      <c r="Z65" s="506" t="e">
        <f>X65/F65</f>
        <v>#DIV/0!</v>
      </c>
      <c r="AA65" s="500"/>
      <c r="AB65" s="503"/>
      <c r="AG65" s="492"/>
      <c r="AI65" s="495"/>
      <c r="AJ65" s="496"/>
      <c r="AK65" s="496"/>
      <c r="AL65" s="496"/>
      <c r="AM65" s="496"/>
      <c r="AN65" s="496"/>
      <c r="AO65" s="496"/>
    </row>
    <row r="66" spans="1:41" s="491" customFormat="1" ht="51">
      <c r="A66" s="688"/>
      <c r="B66" s="504"/>
      <c r="C66" s="680" t="s">
        <v>513</v>
      </c>
      <c r="D66" s="536" t="s">
        <v>557</v>
      </c>
      <c r="E66" s="681"/>
      <c r="F66" s="682"/>
      <c r="G66" s="681"/>
      <c r="H66" s="682"/>
      <c r="I66" s="677">
        <v>12</v>
      </c>
      <c r="J66" s="614">
        <v>7557500</v>
      </c>
      <c r="K66" s="587">
        <v>0</v>
      </c>
      <c r="L66" s="285">
        <v>0</v>
      </c>
      <c r="M66" s="596"/>
      <c r="N66" s="374">
        <v>2976250</v>
      </c>
      <c r="O66" s="684"/>
      <c r="P66" s="684"/>
      <c r="Q66" s="684"/>
      <c r="R66" s="684"/>
      <c r="S66" s="677">
        <f>K66+M66+O66+Q66</f>
        <v>0</v>
      </c>
      <c r="T66" s="546">
        <f>L66+N66+P66+R66</f>
        <v>2976250</v>
      </c>
      <c r="U66" s="547">
        <f>IFERROR(S66/I66,0)</f>
        <v>0</v>
      </c>
      <c r="V66" s="547">
        <f>IFERROR(T66/J66,0)</f>
        <v>0.39381409196162753</v>
      </c>
      <c r="W66" s="681"/>
      <c r="X66" s="682"/>
      <c r="Y66" s="506"/>
      <c r="Z66" s="506"/>
      <c r="AA66" s="688"/>
      <c r="AB66" s="503"/>
      <c r="AE66" s="527">
        <f>J67</f>
        <v>7557500</v>
      </c>
      <c r="AF66" s="528">
        <f>J67*U67</f>
        <v>0</v>
      </c>
      <c r="AG66" s="529">
        <f>J67*V67</f>
        <v>2976250</v>
      </c>
      <c r="AI66" s="495"/>
      <c r="AJ66" s="496"/>
      <c r="AK66" s="496"/>
      <c r="AL66" s="496"/>
      <c r="AM66" s="496"/>
      <c r="AN66" s="496"/>
      <c r="AO66" s="496"/>
    </row>
    <row r="67" spans="1:41" s="491" customFormat="1" ht="24" customHeight="1">
      <c r="A67" s="688"/>
      <c r="B67" s="504"/>
      <c r="C67" s="526"/>
      <c r="D67" s="680"/>
      <c r="E67" s="681"/>
      <c r="F67" s="682"/>
      <c r="G67" s="681"/>
      <c r="H67" s="682"/>
      <c r="I67" s="683"/>
      <c r="J67" s="677">
        <f>SUM(J66:J66)</f>
        <v>7557500</v>
      </c>
      <c r="K67" s="772" t="s">
        <v>72</v>
      </c>
      <c r="L67" s="773"/>
      <c r="M67" s="773"/>
      <c r="N67" s="773"/>
      <c r="O67" s="773"/>
      <c r="P67" s="773"/>
      <c r="Q67" s="773"/>
      <c r="R67" s="773"/>
      <c r="S67" s="773"/>
      <c r="T67" s="773"/>
      <c r="U67" s="524">
        <f>IFERROR((0+U66*J66)/J67,0)</f>
        <v>0</v>
      </c>
      <c r="V67" s="524">
        <f>IFERROR((0+V66*J66)/J67,0)</f>
        <v>0.39381409196162753</v>
      </c>
      <c r="W67" s="681"/>
      <c r="X67" s="682"/>
      <c r="Y67" s="506"/>
      <c r="Z67" s="506"/>
      <c r="AA67" s="500"/>
      <c r="AB67" s="503"/>
      <c r="AG67" s="492"/>
      <c r="AI67" s="495"/>
      <c r="AJ67" s="496"/>
      <c r="AK67" s="496"/>
      <c r="AL67" s="496"/>
      <c r="AM67" s="496"/>
      <c r="AN67" s="496"/>
      <c r="AO67" s="496"/>
    </row>
    <row r="68" spans="1:41" s="518" customFormat="1" ht="24" customHeight="1">
      <c r="A68" s="688"/>
      <c r="B68" s="504"/>
      <c r="C68" s="526"/>
      <c r="D68" s="680"/>
      <c r="E68" s="681"/>
      <c r="F68" s="682"/>
      <c r="G68" s="681"/>
      <c r="H68" s="682"/>
      <c r="I68" s="683"/>
      <c r="J68" s="677"/>
      <c r="K68" s="772" t="s">
        <v>73</v>
      </c>
      <c r="L68" s="773"/>
      <c r="M68" s="773"/>
      <c r="N68" s="773"/>
      <c r="O68" s="773"/>
      <c r="P68" s="773"/>
      <c r="Q68" s="773"/>
      <c r="R68" s="773"/>
      <c r="S68" s="773"/>
      <c r="T68" s="773"/>
      <c r="U68" s="524" t="str">
        <f>IF(U67&gt;0.9,"Sangat Tinggi",IF(U67&gt;0.75,"Tinggi",IF(U67&gt;0.65,"Sedang",IF(U67&gt;0.5,"Rendah","Sangat Rendah"))))</f>
        <v>Sangat Rendah</v>
      </c>
      <c r="V68" s="524" t="str">
        <f>IF(V67&gt;0.9,"Sangat Tinggi",IF(V67&gt;0.75,"Tinggi",IF(V67&gt;0.65,"Sedang",IF(V67&gt;0.5,"Rendah","Sangat Rendah"))))</f>
        <v>Sangat Rendah</v>
      </c>
      <c r="W68" s="681"/>
      <c r="X68" s="682"/>
      <c r="Y68" s="506"/>
      <c r="Z68" s="506"/>
      <c r="AA68" s="500"/>
      <c r="AB68" s="503"/>
      <c r="AG68" s="519"/>
      <c r="AI68" s="520"/>
      <c r="AJ68" s="521"/>
      <c r="AK68" s="521"/>
      <c r="AL68" s="521"/>
      <c r="AM68" s="521"/>
      <c r="AN68" s="521"/>
      <c r="AO68" s="521"/>
    </row>
    <row r="69" spans="1:41" s="491" customFormat="1" ht="66" customHeight="1">
      <c r="A69" s="507"/>
      <c r="B69" s="508"/>
      <c r="C69" s="686" t="s">
        <v>462</v>
      </c>
      <c r="D69" s="548" t="s">
        <v>463</v>
      </c>
      <c r="E69" s="510"/>
      <c r="F69" s="511"/>
      <c r="G69" s="510"/>
      <c r="H69" s="511"/>
      <c r="I69" s="512">
        <v>100</v>
      </c>
      <c r="J69" s="676">
        <f t="shared" ref="J69:Q69" si="13">J70</f>
        <v>79430474</v>
      </c>
      <c r="K69" s="676">
        <f t="shared" si="13"/>
        <v>47.058823529411761</v>
      </c>
      <c r="L69" s="676">
        <f t="shared" si="13"/>
        <v>12190000</v>
      </c>
      <c r="M69" s="676">
        <f t="shared" si="13"/>
        <v>17.647058823529413</v>
      </c>
      <c r="N69" s="676">
        <f t="shared" si="13"/>
        <v>32624950</v>
      </c>
      <c r="O69" s="676">
        <f t="shared" si="13"/>
        <v>0</v>
      </c>
      <c r="P69" s="676">
        <f t="shared" si="13"/>
        <v>0</v>
      </c>
      <c r="Q69" s="676">
        <f t="shared" si="13"/>
        <v>0</v>
      </c>
      <c r="R69" s="676"/>
      <c r="S69" s="676">
        <f>K69+M69+O69+Q69</f>
        <v>64.705882352941174</v>
      </c>
      <c r="T69" s="676">
        <f>T70</f>
        <v>44814950</v>
      </c>
      <c r="U69" s="514">
        <f>S69/I69</f>
        <v>0.64705882352941169</v>
      </c>
      <c r="V69" s="514">
        <f>T69/J69</f>
        <v>0.56420348190292813</v>
      </c>
      <c r="W69" s="510"/>
      <c r="X69" s="511"/>
      <c r="Y69" s="515"/>
      <c r="Z69" s="515"/>
      <c r="AA69" s="500" t="s">
        <v>525</v>
      </c>
      <c r="AB69" s="517"/>
      <c r="AG69" s="492"/>
      <c r="AI69" s="495"/>
      <c r="AJ69" s="496"/>
      <c r="AK69" s="496"/>
      <c r="AL69" s="496"/>
      <c r="AM69" s="496"/>
      <c r="AN69" s="496"/>
      <c r="AO69" s="496"/>
    </row>
    <row r="70" spans="1:41" s="491" customFormat="1" ht="75" customHeight="1">
      <c r="A70" s="688"/>
      <c r="B70" s="504"/>
      <c r="C70" s="679" t="s">
        <v>131</v>
      </c>
      <c r="D70" s="549" t="s">
        <v>464</v>
      </c>
      <c r="E70" s="510"/>
      <c r="F70" s="511">
        <v>0</v>
      </c>
      <c r="G70" s="510"/>
      <c r="H70" s="511"/>
      <c r="I70" s="512">
        <v>100</v>
      </c>
      <c r="J70" s="676">
        <f>J71+J72</f>
        <v>79430474</v>
      </c>
      <c r="K70" s="513">
        <f>SUM(K71:K72)/SUM($I$71:$I$72)*100</f>
        <v>47.058823529411761</v>
      </c>
      <c r="L70" s="676">
        <f>SUM(L71:L72)</f>
        <v>12190000</v>
      </c>
      <c r="M70" s="513">
        <f>SUM(M71:M72)/SUM($I$71:$I$72)*100</f>
        <v>17.647058823529413</v>
      </c>
      <c r="N70" s="676">
        <f>SUM(N71:N72)</f>
        <v>32624950</v>
      </c>
      <c r="O70" s="513">
        <f>SUM(O71:O72)/SUM($I$71:$I$72)*100</f>
        <v>0</v>
      </c>
      <c r="P70" s="676">
        <f>SUM(P71:P72)</f>
        <v>0</v>
      </c>
      <c r="Q70" s="513">
        <f>SUM(Q71:Q72)/SUM($I$71:$I$72)*100</f>
        <v>0</v>
      </c>
      <c r="R70" s="513"/>
      <c r="S70" s="676">
        <f>K70+M70+O70+Q70</f>
        <v>64.705882352941174</v>
      </c>
      <c r="T70" s="676">
        <f>SUM(T71:T72)</f>
        <v>44814950</v>
      </c>
      <c r="U70" s="514">
        <f>S70/I70</f>
        <v>0.64705882352941169</v>
      </c>
      <c r="V70" s="514">
        <f>T70/J70</f>
        <v>0.56420348190292813</v>
      </c>
      <c r="W70" s="681">
        <f>S70+G70</f>
        <v>64.705882352941174</v>
      </c>
      <c r="X70" s="682">
        <f>T70+H70</f>
        <v>44814950</v>
      </c>
      <c r="Y70" s="506" t="e">
        <f>W70/E70</f>
        <v>#DIV/0!</v>
      </c>
      <c r="Z70" s="506" t="e">
        <f>X70/F70</f>
        <v>#DIV/0!</v>
      </c>
      <c r="AA70" s="500"/>
      <c r="AB70" s="503"/>
      <c r="AG70" s="492"/>
      <c r="AI70" s="495"/>
      <c r="AJ70" s="496"/>
      <c r="AK70" s="496"/>
      <c r="AL70" s="496"/>
      <c r="AM70" s="496"/>
      <c r="AN70" s="496"/>
      <c r="AO70" s="496"/>
    </row>
    <row r="71" spans="1:41" s="491" customFormat="1" ht="107.25" customHeight="1">
      <c r="A71" s="688"/>
      <c r="B71" s="504"/>
      <c r="C71" s="680" t="s">
        <v>133</v>
      </c>
      <c r="D71" s="550" t="s">
        <v>558</v>
      </c>
      <c r="E71" s="681"/>
      <c r="F71" s="682"/>
      <c r="G71" s="681"/>
      <c r="H71" s="682"/>
      <c r="I71" s="683">
        <v>5</v>
      </c>
      <c r="J71" s="616">
        <v>15023834</v>
      </c>
      <c r="K71" s="618">
        <v>5</v>
      </c>
      <c r="L71" s="286">
        <v>7150000</v>
      </c>
      <c r="M71" s="404"/>
      <c r="N71" s="374">
        <v>7656950</v>
      </c>
      <c r="O71" s="551"/>
      <c r="P71" s="551"/>
      <c r="Q71" s="551"/>
      <c r="R71" s="551"/>
      <c r="S71" s="546">
        <f>(K71+M71+O71+Q71)</f>
        <v>5</v>
      </c>
      <c r="T71" s="546">
        <f>L71+N71+P71+R71</f>
        <v>14806950</v>
      </c>
      <c r="U71" s="547">
        <f>IFERROR(S71/I71,0)</f>
        <v>1</v>
      </c>
      <c r="V71" s="547">
        <f>IFERROR(T71/J71,0)</f>
        <v>0.9855640045011147</v>
      </c>
      <c r="W71" s="552"/>
      <c r="X71" s="553"/>
      <c r="Y71" s="554"/>
      <c r="Z71" s="554"/>
      <c r="AA71" s="688"/>
      <c r="AB71" s="503"/>
      <c r="AG71" s="492"/>
      <c r="AI71" s="495"/>
      <c r="AJ71" s="496"/>
      <c r="AK71" s="496"/>
      <c r="AL71" s="496"/>
      <c r="AM71" s="496"/>
      <c r="AN71" s="496"/>
      <c r="AO71" s="496"/>
    </row>
    <row r="72" spans="1:41" s="491" customFormat="1" ht="76.5">
      <c r="A72" s="688"/>
      <c r="B72" s="504"/>
      <c r="C72" s="525" t="s">
        <v>135</v>
      </c>
      <c r="D72" s="555" t="s">
        <v>559</v>
      </c>
      <c r="E72" s="681"/>
      <c r="F72" s="682"/>
      <c r="G72" s="681"/>
      <c r="H72" s="682"/>
      <c r="I72" s="683">
        <v>12</v>
      </c>
      <c r="J72" s="611">
        <v>64406640</v>
      </c>
      <c r="K72" s="589">
        <v>3</v>
      </c>
      <c r="L72" s="286">
        <v>5040000</v>
      </c>
      <c r="M72" s="596">
        <v>3</v>
      </c>
      <c r="N72" s="596">
        <v>24968000</v>
      </c>
      <c r="O72" s="684"/>
      <c r="P72" s="684"/>
      <c r="Q72" s="684"/>
      <c r="R72" s="684"/>
      <c r="S72" s="677">
        <f>K72+M72+O72+Q72</f>
        <v>6</v>
      </c>
      <c r="T72" s="677">
        <f>L72+N72+P72+R72</f>
        <v>30008000</v>
      </c>
      <c r="U72" s="524">
        <f>IFERROR(S72/I72,0)</f>
        <v>0.5</v>
      </c>
      <c r="V72" s="524">
        <f>IFERROR(T72/J72,0)</f>
        <v>0.46591469450975864</v>
      </c>
      <c r="W72" s="681"/>
      <c r="X72" s="682"/>
      <c r="Y72" s="506"/>
      <c r="Z72" s="506"/>
      <c r="AA72" s="688"/>
      <c r="AB72" s="503"/>
      <c r="AE72" s="491">
        <f>J73</f>
        <v>79430474</v>
      </c>
      <c r="AF72" s="528">
        <f>J73*U73</f>
        <v>47227154</v>
      </c>
      <c r="AG72" s="529">
        <f>J73*V73</f>
        <v>44814950</v>
      </c>
      <c r="AI72" s="495"/>
      <c r="AJ72" s="496"/>
      <c r="AK72" s="496"/>
      <c r="AL72" s="496"/>
      <c r="AM72" s="496"/>
      <c r="AN72" s="496"/>
      <c r="AO72" s="496"/>
    </row>
    <row r="73" spans="1:41" s="491" customFormat="1" ht="33" customHeight="1">
      <c r="A73" s="688"/>
      <c r="B73" s="504"/>
      <c r="C73" s="526"/>
      <c r="D73" s="680"/>
      <c r="E73" s="681"/>
      <c r="F73" s="682"/>
      <c r="G73" s="681"/>
      <c r="H73" s="682"/>
      <c r="I73" s="683"/>
      <c r="J73" s="677">
        <f>SUM(J71:J72)</f>
        <v>79430474</v>
      </c>
      <c r="K73" s="772" t="s">
        <v>72</v>
      </c>
      <c r="L73" s="773"/>
      <c r="M73" s="773"/>
      <c r="N73" s="773"/>
      <c r="O73" s="773"/>
      <c r="P73" s="773"/>
      <c r="Q73" s="773"/>
      <c r="R73" s="773"/>
      <c r="S73" s="773"/>
      <c r="T73" s="773"/>
      <c r="U73" s="524">
        <f>IFERROR((0+U71*J71+U72*J72)/J73,0)</f>
        <v>0.59457222929325593</v>
      </c>
      <c r="V73" s="524">
        <f>IFERROR((0+V71*J71+V72*J72)/J73,0)</f>
        <v>0.56420348190292813</v>
      </c>
      <c r="W73" s="681"/>
      <c r="X73" s="682"/>
      <c r="Y73" s="506"/>
      <c r="Z73" s="506"/>
      <c r="AA73" s="500"/>
      <c r="AB73" s="503"/>
      <c r="AG73" s="492"/>
      <c r="AI73" s="495"/>
      <c r="AJ73" s="496"/>
      <c r="AK73" s="496"/>
      <c r="AL73" s="496"/>
      <c r="AM73" s="496"/>
      <c r="AN73" s="496"/>
      <c r="AO73" s="496"/>
    </row>
    <row r="74" spans="1:41" s="369" customFormat="1" ht="28.5" customHeight="1">
      <c r="A74" s="688"/>
      <c r="B74" s="504"/>
      <c r="C74" s="526"/>
      <c r="D74" s="680"/>
      <c r="E74" s="681"/>
      <c r="F74" s="682"/>
      <c r="G74" s="681"/>
      <c r="H74" s="682"/>
      <c r="I74" s="683"/>
      <c r="J74" s="677"/>
      <c r="K74" s="772" t="s">
        <v>73</v>
      </c>
      <c r="L74" s="773"/>
      <c r="M74" s="773"/>
      <c r="N74" s="773"/>
      <c r="O74" s="773"/>
      <c r="P74" s="773"/>
      <c r="Q74" s="773"/>
      <c r="R74" s="773"/>
      <c r="S74" s="773"/>
      <c r="T74" s="773"/>
      <c r="U74" s="524" t="str">
        <f>IF(U73&gt;0.9,"Sangat Tinggi",IF(U73&gt;0.75,"Tinggi",IF(U73&gt;0.65,"Sedang",IF(U73&gt;0.5,"Rendah","Sangat Rendah"))))</f>
        <v>Rendah</v>
      </c>
      <c r="V74" s="524" t="str">
        <f>IF(V73&gt;0.9,"Sangat Tinggi",IF(V73&gt;0.75,"Tinggi",IF(V73&gt;0.65,"Sedang",IF(V73&gt;0.5,"Rendah","Sangat Rendah"))))</f>
        <v>Rendah</v>
      </c>
      <c r="W74" s="681"/>
      <c r="X74" s="682"/>
      <c r="Y74" s="506"/>
      <c r="Z74" s="506"/>
      <c r="AA74" s="500"/>
      <c r="AB74" s="503"/>
      <c r="AC74" s="518"/>
      <c r="AD74" s="518"/>
      <c r="AE74" s="518"/>
      <c r="AF74" s="518"/>
      <c r="AG74" s="519"/>
      <c r="AH74" s="518"/>
      <c r="AI74" s="520"/>
      <c r="AJ74" s="521"/>
      <c r="AK74" s="521"/>
      <c r="AL74" s="521"/>
      <c r="AM74" s="521"/>
      <c r="AN74" s="521"/>
      <c r="AO74" s="521"/>
    </row>
    <row r="75" spans="1:41" ht="114" customHeight="1">
      <c r="A75" s="507"/>
      <c r="B75" s="508"/>
      <c r="C75" s="679" t="s">
        <v>465</v>
      </c>
      <c r="D75" s="548" t="s">
        <v>466</v>
      </c>
      <c r="E75" s="510"/>
      <c r="F75" s="511"/>
      <c r="G75" s="510"/>
      <c r="H75" s="511"/>
      <c r="I75" s="512">
        <v>100</v>
      </c>
      <c r="J75" s="676">
        <f t="shared" ref="J75:P75" si="14">J76+J81</f>
        <v>16584850</v>
      </c>
      <c r="K75" s="676">
        <f t="shared" si="14"/>
        <v>2.083333333333333</v>
      </c>
      <c r="L75" s="676">
        <f t="shared" si="14"/>
        <v>400000</v>
      </c>
      <c r="M75" s="676">
        <f t="shared" si="14"/>
        <v>21.874999999999996</v>
      </c>
      <c r="N75" s="676">
        <f t="shared" si="14"/>
        <v>5919590</v>
      </c>
      <c r="O75" s="676">
        <f t="shared" si="14"/>
        <v>0</v>
      </c>
      <c r="P75" s="676">
        <f t="shared" si="14"/>
        <v>0</v>
      </c>
      <c r="Q75" s="676"/>
      <c r="R75" s="676"/>
      <c r="S75" s="676">
        <f>K75+M75+O75+Q75</f>
        <v>23.958333333333329</v>
      </c>
      <c r="T75" s="676">
        <f>T76+T81</f>
        <v>6319590</v>
      </c>
      <c r="U75" s="514">
        <f>S75/I75</f>
        <v>0.23958333333333329</v>
      </c>
      <c r="V75" s="514">
        <f>T75/J75</f>
        <v>0.38104595459108764</v>
      </c>
      <c r="W75" s="510"/>
      <c r="X75" s="511"/>
      <c r="Y75" s="515"/>
      <c r="Z75" s="515"/>
      <c r="AA75" s="500" t="s">
        <v>525</v>
      </c>
      <c r="AB75" s="517"/>
      <c r="AG75" s="492"/>
    </row>
    <row r="76" spans="1:41" ht="76.5" customHeight="1">
      <c r="A76" s="688"/>
      <c r="B76" s="504"/>
      <c r="C76" s="679" t="s">
        <v>467</v>
      </c>
      <c r="D76" s="549" t="s">
        <v>468</v>
      </c>
      <c r="E76" s="510"/>
      <c r="F76" s="511">
        <v>0</v>
      </c>
      <c r="G76" s="510"/>
      <c r="H76" s="511"/>
      <c r="I76" s="512">
        <v>100</v>
      </c>
      <c r="J76" s="676">
        <f>J77+J78</f>
        <v>10189900</v>
      </c>
      <c r="K76" s="513">
        <f>SUM((K77/4),K78)/SUM($I$77:$I$78)*100</f>
        <v>1.0416666666666665</v>
      </c>
      <c r="L76" s="676">
        <f>SUM(L77:L78)</f>
        <v>0</v>
      </c>
      <c r="M76" s="513">
        <f>SUM((M77/4),M78)/SUM($I$77:$I$78)*100</f>
        <v>19.791666666666664</v>
      </c>
      <c r="N76" s="676">
        <f>SUM(N77:N78)</f>
        <v>4208060</v>
      </c>
      <c r="O76" s="513">
        <f>SUM((O77/4),O78)/SUM($I$77:$I$78)*100</f>
        <v>0</v>
      </c>
      <c r="P76" s="676">
        <f>SUM(P77:P78)</f>
        <v>0</v>
      </c>
      <c r="Q76" s="513"/>
      <c r="R76" s="513"/>
      <c r="S76" s="676">
        <f>K76+M76+O76+Q76</f>
        <v>20.833333333333332</v>
      </c>
      <c r="T76" s="676">
        <f>SUM(T77:T78)</f>
        <v>4208060</v>
      </c>
      <c r="U76" s="514">
        <f>S76/I76</f>
        <v>0.20833333333333331</v>
      </c>
      <c r="V76" s="514">
        <f>T76/J76</f>
        <v>0.41296381711302366</v>
      </c>
      <c r="W76" s="681">
        <f>S76+G76</f>
        <v>20.833333333333332</v>
      </c>
      <c r="X76" s="682">
        <f>T76+H76</f>
        <v>4208060</v>
      </c>
      <c r="Y76" s="506" t="e">
        <f>W76/E76</f>
        <v>#DIV/0!</v>
      </c>
      <c r="Z76" s="506" t="e">
        <f>X76/F76</f>
        <v>#DIV/0!</v>
      </c>
      <c r="AA76" s="500"/>
      <c r="AB76" s="503"/>
      <c r="AG76" s="492"/>
    </row>
    <row r="77" spans="1:41" ht="105" customHeight="1">
      <c r="A77" s="688"/>
      <c r="B77" s="504"/>
      <c r="C77" s="680" t="s">
        <v>162</v>
      </c>
      <c r="D77" s="550" t="s">
        <v>560</v>
      </c>
      <c r="E77" s="681"/>
      <c r="F77" s="682"/>
      <c r="G77" s="681"/>
      <c r="H77" s="553"/>
      <c r="I77" s="556">
        <v>12</v>
      </c>
      <c r="J77" s="611">
        <v>6144950</v>
      </c>
      <c r="K77" s="592">
        <v>1</v>
      </c>
      <c r="L77" s="590">
        <v>0</v>
      </c>
      <c r="M77" s="598">
        <v>3</v>
      </c>
      <c r="N77" s="595">
        <v>2726530</v>
      </c>
      <c r="O77" s="551"/>
      <c r="P77" s="551"/>
      <c r="Q77" s="551"/>
      <c r="R77" s="551"/>
      <c r="S77" s="546">
        <f>(K77+M77+O77+Q77)</f>
        <v>4</v>
      </c>
      <c r="T77" s="546">
        <f>L77+N77+P77+R77</f>
        <v>2726530</v>
      </c>
      <c r="U77" s="547">
        <f>IFERROR(S77/I77,0)</f>
        <v>0.33333333333333331</v>
      </c>
      <c r="V77" s="547">
        <f t="shared" ref="V77:V78" si="15">IFERROR(T77/J77,0)</f>
        <v>0.44370255250246138</v>
      </c>
      <c r="W77" s="552"/>
      <c r="X77" s="553"/>
      <c r="Y77" s="554"/>
      <c r="Z77" s="554"/>
      <c r="AA77" s="688"/>
      <c r="AB77" s="503"/>
      <c r="AG77" s="492"/>
    </row>
    <row r="78" spans="1:41" ht="86.25" customHeight="1">
      <c r="A78" s="688"/>
      <c r="B78" s="504"/>
      <c r="C78" s="525" t="s">
        <v>274</v>
      </c>
      <c r="D78" s="555" t="s">
        <v>561</v>
      </c>
      <c r="E78" s="681"/>
      <c r="F78" s="682"/>
      <c r="G78" s="681"/>
      <c r="H78" s="682"/>
      <c r="I78" s="683">
        <v>12</v>
      </c>
      <c r="J78" s="611">
        <v>4044950</v>
      </c>
      <c r="K78" s="591">
        <v>0</v>
      </c>
      <c r="L78" s="590">
        <v>0</v>
      </c>
      <c r="M78" s="597">
        <v>4</v>
      </c>
      <c r="N78" s="595">
        <v>1481530</v>
      </c>
      <c r="O78" s="684"/>
      <c r="P78" s="684"/>
      <c r="Q78" s="684"/>
      <c r="R78" s="684"/>
      <c r="S78" s="683">
        <f>(K78+M78+O78+Q78)</f>
        <v>4</v>
      </c>
      <c r="T78" s="677">
        <f>L78+N78+P78+R78</f>
        <v>1481530</v>
      </c>
      <c r="U78" s="524">
        <f>IFERROR(S78/I78,0)</f>
        <v>0.33333333333333331</v>
      </c>
      <c r="V78" s="524">
        <f t="shared" si="15"/>
        <v>0.36626657931494827</v>
      </c>
      <c r="W78" s="681"/>
      <c r="X78" s="682"/>
      <c r="Y78" s="506"/>
      <c r="Z78" s="506"/>
      <c r="AA78" s="688"/>
      <c r="AB78" s="503"/>
      <c r="AG78" s="492"/>
    </row>
    <row r="79" spans="1:41" ht="25.5" customHeight="1">
      <c r="A79" s="688"/>
      <c r="B79" s="504"/>
      <c r="C79" s="526"/>
      <c r="D79" s="680"/>
      <c r="E79" s="681"/>
      <c r="F79" s="682"/>
      <c r="G79" s="681"/>
      <c r="H79" s="682"/>
      <c r="I79" s="683"/>
      <c r="J79" s="677">
        <f>SUM(J77:J78)</f>
        <v>10189900</v>
      </c>
      <c r="K79" s="772" t="s">
        <v>72</v>
      </c>
      <c r="L79" s="773"/>
      <c r="M79" s="773"/>
      <c r="N79" s="773"/>
      <c r="O79" s="773"/>
      <c r="P79" s="773"/>
      <c r="Q79" s="773"/>
      <c r="R79" s="773"/>
      <c r="S79" s="773"/>
      <c r="T79" s="773"/>
      <c r="U79" s="524">
        <f>IFERROR((0+U77*J77+U78*J78)/J79,0)</f>
        <v>0.33333333333333331</v>
      </c>
      <c r="V79" s="524">
        <f>IFERROR((0+V77*J77+V78*J78)/J79,0)</f>
        <v>0.41296381711302366</v>
      </c>
      <c r="W79" s="681"/>
      <c r="X79" s="682"/>
      <c r="Y79" s="506"/>
      <c r="Z79" s="506"/>
      <c r="AA79" s="500"/>
      <c r="AB79" s="503"/>
      <c r="AG79" s="492"/>
    </row>
    <row r="80" spans="1:41" ht="29.1" customHeight="1">
      <c r="A80" s="688"/>
      <c r="B80" s="504"/>
      <c r="C80" s="526"/>
      <c r="D80" s="680"/>
      <c r="E80" s="681"/>
      <c r="F80" s="682"/>
      <c r="G80" s="681"/>
      <c r="H80" s="682"/>
      <c r="I80" s="683"/>
      <c r="J80" s="677"/>
      <c r="K80" s="772" t="s">
        <v>73</v>
      </c>
      <c r="L80" s="773"/>
      <c r="M80" s="773"/>
      <c r="N80" s="773"/>
      <c r="O80" s="773"/>
      <c r="P80" s="773"/>
      <c r="Q80" s="773"/>
      <c r="R80" s="773"/>
      <c r="S80" s="773"/>
      <c r="T80" s="773"/>
      <c r="U80" s="524" t="str">
        <f>IF(U79&gt;0.9,"Sangat Tinggi",IF(U79&gt;0.75,"Tinggi",IF(U79&gt;0.65,"Sedang",IF(U79&gt;0.5,"Rendah","Sangat Rendah"))))</f>
        <v>Sangat Rendah</v>
      </c>
      <c r="V80" s="524" t="str">
        <f>IF(V79&gt;0.9,"Sangat Tinggi",IF(V79&gt;0.75,"Tinggi",IF(V79&gt;0.65,"Sedang",IF(V79&gt;0.5,"Rendah","Sangat Rendah"))))</f>
        <v>Sangat Rendah</v>
      </c>
      <c r="W80" s="681"/>
      <c r="X80" s="682"/>
      <c r="Y80" s="506"/>
      <c r="Z80" s="506"/>
      <c r="AA80" s="500"/>
      <c r="AB80" s="503"/>
      <c r="AE80" s="527">
        <f>J79</f>
        <v>10189900</v>
      </c>
      <c r="AF80" s="527">
        <f>J79*U79</f>
        <v>3396633.333333333</v>
      </c>
      <c r="AG80" s="529">
        <f>J79*V79</f>
        <v>4208060</v>
      </c>
    </row>
    <row r="81" spans="1:41" ht="76.5" customHeight="1">
      <c r="A81" s="688"/>
      <c r="B81" s="504"/>
      <c r="C81" s="679" t="s">
        <v>514</v>
      </c>
      <c r="D81" s="549" t="s">
        <v>363</v>
      </c>
      <c r="E81" s="510"/>
      <c r="F81" s="511">
        <v>0</v>
      </c>
      <c r="G81" s="510"/>
      <c r="H81" s="511"/>
      <c r="I81" s="512">
        <v>100</v>
      </c>
      <c r="J81" s="676">
        <f>J82</f>
        <v>6394950</v>
      </c>
      <c r="K81" s="513">
        <f>SUM((K82/4)/SUM($I$77:$I$78)*100)</f>
        <v>1.0416666666666665</v>
      </c>
      <c r="L81" s="676">
        <f>SUM(L82:L82)</f>
        <v>400000</v>
      </c>
      <c r="M81" s="513">
        <f>SUM(M82/4)/SUM($I$77:$I$78)*100</f>
        <v>2.083333333333333</v>
      </c>
      <c r="N81" s="676">
        <f>SUM(N82:N82)</f>
        <v>1711530</v>
      </c>
      <c r="O81" s="513">
        <f>SUM(O82/4)/SUM($I$77:$I$78)*100</f>
        <v>0</v>
      </c>
      <c r="P81" s="676">
        <f>SUM(P82:P82)</f>
        <v>0</v>
      </c>
      <c r="Q81" s="513"/>
      <c r="R81" s="513"/>
      <c r="S81" s="676">
        <f>K81+M81+O81+Q81</f>
        <v>3.1249999999999996</v>
      </c>
      <c r="T81" s="676">
        <f>SUM(T82:T82)</f>
        <v>2111530</v>
      </c>
      <c r="U81" s="514">
        <f>S81/I81</f>
        <v>3.1249999999999997E-2</v>
      </c>
      <c r="V81" s="514">
        <f>T81/J81</f>
        <v>0.33018710075919278</v>
      </c>
      <c r="W81" s="681">
        <f>S81+G81</f>
        <v>3.1249999999999996</v>
      </c>
      <c r="X81" s="682">
        <f>T81+H81</f>
        <v>2111530</v>
      </c>
      <c r="Y81" s="506" t="e">
        <f>W81/E81</f>
        <v>#DIV/0!</v>
      </c>
      <c r="Z81" s="506" t="e">
        <f>X81/F81</f>
        <v>#DIV/0!</v>
      </c>
      <c r="AA81" s="500"/>
      <c r="AB81" s="503"/>
      <c r="AG81" s="492"/>
    </row>
    <row r="82" spans="1:41" ht="132" customHeight="1">
      <c r="A82" s="688"/>
      <c r="B82" s="504"/>
      <c r="C82" s="680" t="s">
        <v>515</v>
      </c>
      <c r="D82" s="680" t="s">
        <v>562</v>
      </c>
      <c r="E82" s="681"/>
      <c r="F82" s="682"/>
      <c r="G82" s="681"/>
      <c r="H82" s="553"/>
      <c r="I82" s="556">
        <v>4</v>
      </c>
      <c r="J82" s="617">
        <v>6394950</v>
      </c>
      <c r="K82" s="593">
        <v>1</v>
      </c>
      <c r="L82" s="590">
        <v>400000</v>
      </c>
      <c r="M82" s="597">
        <v>2</v>
      </c>
      <c r="N82" s="595">
        <v>1711530</v>
      </c>
      <c r="O82" s="551"/>
      <c r="P82" s="551"/>
      <c r="Q82" s="551"/>
      <c r="R82" s="551"/>
      <c r="S82" s="546">
        <f>(K82+M82+O82+Q82)</f>
        <v>3</v>
      </c>
      <c r="T82" s="546">
        <f>L82+N82+P82+R82</f>
        <v>2111530</v>
      </c>
      <c r="U82" s="547">
        <f t="shared" ref="U82:V82" si="16">IFERROR(S82/I82,0)</f>
        <v>0.75</v>
      </c>
      <c r="V82" s="547">
        <f t="shared" si="16"/>
        <v>0.33018710075919278</v>
      </c>
      <c r="W82" s="552"/>
      <c r="X82" s="553"/>
      <c r="Y82" s="554"/>
      <c r="Z82" s="554"/>
      <c r="AA82" s="688"/>
      <c r="AB82" s="503"/>
      <c r="AG82" s="492"/>
    </row>
    <row r="83" spans="1:41" ht="25.5" customHeight="1">
      <c r="A83" s="688"/>
      <c r="B83" s="504"/>
      <c r="C83" s="526"/>
      <c r="D83" s="680"/>
      <c r="E83" s="681"/>
      <c r="F83" s="682"/>
      <c r="G83" s="681"/>
      <c r="H83" s="682"/>
      <c r="I83" s="683"/>
      <c r="J83" s="677">
        <f>SUM(J82:J82)</f>
        <v>6394950</v>
      </c>
      <c r="K83" s="772" t="s">
        <v>72</v>
      </c>
      <c r="L83" s="773"/>
      <c r="M83" s="773"/>
      <c r="N83" s="773"/>
      <c r="O83" s="773"/>
      <c r="P83" s="773"/>
      <c r="Q83" s="773"/>
      <c r="R83" s="773"/>
      <c r="S83" s="773"/>
      <c r="T83" s="773"/>
      <c r="U83" s="524">
        <f>IFERROR((0+U82*J82)/J83,0)</f>
        <v>0.75</v>
      </c>
      <c r="V83" s="524">
        <f>IFERROR((0+V82*J82)/J83,0)</f>
        <v>0.33018710075919278</v>
      </c>
      <c r="W83" s="681"/>
      <c r="X83" s="682"/>
      <c r="Y83" s="506"/>
      <c r="Z83" s="506"/>
      <c r="AA83" s="500"/>
      <c r="AB83" s="503"/>
      <c r="AG83" s="492"/>
    </row>
    <row r="84" spans="1:41" ht="29.1" customHeight="1">
      <c r="A84" s="688"/>
      <c r="B84" s="504"/>
      <c r="C84" s="526"/>
      <c r="D84" s="680"/>
      <c r="E84" s="681"/>
      <c r="F84" s="682"/>
      <c r="G84" s="681"/>
      <c r="H84" s="682"/>
      <c r="I84" s="683"/>
      <c r="J84" s="677"/>
      <c r="K84" s="772" t="s">
        <v>73</v>
      </c>
      <c r="L84" s="773"/>
      <c r="M84" s="773"/>
      <c r="N84" s="773"/>
      <c r="O84" s="773"/>
      <c r="P84" s="773"/>
      <c r="Q84" s="773"/>
      <c r="R84" s="773"/>
      <c r="S84" s="773"/>
      <c r="T84" s="773"/>
      <c r="U84" s="524" t="str">
        <f>IF(U83&gt;0.9,"Sangat Tinggi",IF(U83&gt;0.75,"Tinggi",IF(U83&gt;0.65,"Sedang",IF(U83&gt;0.5,"Rendah","Sangat Rendah"))))</f>
        <v>Sedang</v>
      </c>
      <c r="V84" s="524" t="str">
        <f>IF(V83&gt;0.9,"Sangat Tinggi",IF(V83&gt;0.75,"Tinggi",IF(V83&gt;0.65,"Sedang",IF(V83&gt;0.5,"Rendah","Sangat Rendah"))))</f>
        <v>Sangat Rendah</v>
      </c>
      <c r="W84" s="681"/>
      <c r="X84" s="682"/>
      <c r="Y84" s="506"/>
      <c r="Z84" s="506"/>
      <c r="AA84" s="500"/>
      <c r="AB84" s="503"/>
      <c r="AE84" s="527">
        <f>J83</f>
        <v>6394950</v>
      </c>
      <c r="AF84" s="527">
        <f>J83*U83</f>
        <v>4796212.5</v>
      </c>
      <c r="AG84" s="529">
        <f>J83*V83</f>
        <v>2111530</v>
      </c>
    </row>
    <row r="85" spans="1:41" s="491" customFormat="1" ht="63.75">
      <c r="A85" s="688"/>
      <c r="B85" s="504"/>
      <c r="C85" s="679" t="s">
        <v>469</v>
      </c>
      <c r="D85" s="557" t="s">
        <v>470</v>
      </c>
      <c r="E85" s="681"/>
      <c r="F85" s="682"/>
      <c r="G85" s="681"/>
      <c r="H85" s="682"/>
      <c r="I85" s="683">
        <v>100</v>
      </c>
      <c r="J85" s="676">
        <f t="shared" ref="J85:P85" si="17">J86</f>
        <v>35428250</v>
      </c>
      <c r="K85" s="513">
        <f t="shared" si="17"/>
        <v>25</v>
      </c>
      <c r="L85" s="513">
        <f t="shared" si="17"/>
        <v>2950000</v>
      </c>
      <c r="M85" s="513">
        <f t="shared" si="17"/>
        <v>25</v>
      </c>
      <c r="N85" s="513">
        <f t="shared" si="17"/>
        <v>11476000</v>
      </c>
      <c r="O85" s="513">
        <f t="shared" si="17"/>
        <v>0</v>
      </c>
      <c r="P85" s="513">
        <f t="shared" si="17"/>
        <v>0</v>
      </c>
      <c r="Q85" s="513"/>
      <c r="R85" s="513"/>
      <c r="S85" s="676">
        <f>K85+M85+O85+Q85</f>
        <v>50</v>
      </c>
      <c r="T85" s="676">
        <f>T86</f>
        <v>14426000</v>
      </c>
      <c r="U85" s="514">
        <f>S85/I85</f>
        <v>0.5</v>
      </c>
      <c r="V85" s="514">
        <f>T85/J85</f>
        <v>0.40718917812762412</v>
      </c>
      <c r="W85" s="681"/>
      <c r="X85" s="682"/>
      <c r="Y85" s="506"/>
      <c r="Z85" s="506"/>
      <c r="AA85" s="500" t="s">
        <v>525</v>
      </c>
      <c r="AB85" s="503"/>
      <c r="AG85" s="492"/>
      <c r="AI85" s="495"/>
      <c r="AJ85" s="496"/>
      <c r="AK85" s="496"/>
      <c r="AL85" s="496"/>
      <c r="AM85" s="496"/>
      <c r="AN85" s="496"/>
      <c r="AO85" s="496"/>
    </row>
    <row r="86" spans="1:41" s="491" customFormat="1" ht="76.5">
      <c r="A86" s="688"/>
      <c r="B86" s="504"/>
      <c r="C86" s="679" t="s">
        <v>138</v>
      </c>
      <c r="D86" s="530" t="s">
        <v>471</v>
      </c>
      <c r="E86" s="510"/>
      <c r="F86" s="511">
        <v>0</v>
      </c>
      <c r="G86" s="510"/>
      <c r="H86" s="511"/>
      <c r="I86" s="512">
        <v>100</v>
      </c>
      <c r="J86" s="676">
        <f>J87</f>
        <v>35428250</v>
      </c>
      <c r="K86" s="513">
        <f>K87/$I$87*100</f>
        <v>25</v>
      </c>
      <c r="L86" s="676">
        <f>SUM(L87)</f>
        <v>2950000</v>
      </c>
      <c r="M86" s="513">
        <f>M87/$I$87*100</f>
        <v>25</v>
      </c>
      <c r="N86" s="676">
        <f>SUM(N87)</f>
        <v>11476000</v>
      </c>
      <c r="O86" s="513">
        <f>O87/$I$87*100</f>
        <v>0</v>
      </c>
      <c r="P86" s="676">
        <f>SUM(P87)</f>
        <v>0</v>
      </c>
      <c r="Q86" s="513"/>
      <c r="R86" s="513"/>
      <c r="S86" s="676">
        <f>K86+M86+O86+Q86</f>
        <v>50</v>
      </c>
      <c r="T86" s="676">
        <f>SUM(T87)</f>
        <v>14426000</v>
      </c>
      <c r="U86" s="514">
        <f>S86/I86</f>
        <v>0.5</v>
      </c>
      <c r="V86" s="514">
        <f>T86/J86</f>
        <v>0.40718917812762412</v>
      </c>
      <c r="W86" s="681">
        <f>S86+G86</f>
        <v>50</v>
      </c>
      <c r="X86" s="682">
        <f>T86+H86</f>
        <v>14426000</v>
      </c>
      <c r="Y86" s="506" t="e">
        <f>W86/E86</f>
        <v>#DIV/0!</v>
      </c>
      <c r="Z86" s="506" t="e">
        <f>X86/F86</f>
        <v>#DIV/0!</v>
      </c>
      <c r="AA86" s="500"/>
      <c r="AB86" s="503"/>
      <c r="AG86" s="492"/>
      <c r="AI86" s="495"/>
      <c r="AJ86" s="496"/>
      <c r="AK86" s="496"/>
      <c r="AL86" s="496"/>
      <c r="AM86" s="496"/>
      <c r="AN86" s="496"/>
      <c r="AO86" s="496"/>
    </row>
    <row r="87" spans="1:41" s="491" customFormat="1" ht="51" customHeight="1">
      <c r="A87" s="688"/>
      <c r="B87" s="504"/>
      <c r="C87" s="525" t="s">
        <v>139</v>
      </c>
      <c r="D87" s="555" t="s">
        <v>563</v>
      </c>
      <c r="E87" s="681"/>
      <c r="F87" s="682"/>
      <c r="G87" s="681"/>
      <c r="H87" s="682"/>
      <c r="I87" s="677">
        <v>12</v>
      </c>
      <c r="J87" s="616">
        <v>35428250</v>
      </c>
      <c r="K87" s="594">
        <v>3</v>
      </c>
      <c r="L87" s="286">
        <v>2950000</v>
      </c>
      <c r="M87" s="594">
        <v>3</v>
      </c>
      <c r="N87" s="167">
        <v>11476000</v>
      </c>
      <c r="O87" s="684"/>
      <c r="P87" s="684"/>
      <c r="Q87" s="684"/>
      <c r="R87" s="684"/>
      <c r="S87" s="677">
        <f>(K87+M87+O87+Q87)</f>
        <v>6</v>
      </c>
      <c r="T87" s="677">
        <f>L87+N87+P87+R87</f>
        <v>14426000</v>
      </c>
      <c r="U87" s="524">
        <f>IFERROR(S87/I87,0)</f>
        <v>0.5</v>
      </c>
      <c r="V87" s="524">
        <f>IFERROR(T87/J87,0)</f>
        <v>0.40718917812762412</v>
      </c>
      <c r="W87" s="681"/>
      <c r="X87" s="682"/>
      <c r="Y87" s="506"/>
      <c r="Z87" s="506"/>
      <c r="AA87" s="688"/>
      <c r="AB87" s="503"/>
      <c r="AI87" s="495"/>
      <c r="AJ87" s="496"/>
      <c r="AK87" s="496"/>
      <c r="AL87" s="496"/>
      <c r="AM87" s="496"/>
      <c r="AN87" s="496"/>
      <c r="AO87" s="496"/>
    </row>
    <row r="88" spans="1:41" s="491" customFormat="1" ht="15.75" customHeight="1">
      <c r="A88" s="688"/>
      <c r="B88" s="504"/>
      <c r="C88" s="526"/>
      <c r="D88" s="680"/>
      <c r="E88" s="681"/>
      <c r="F88" s="682"/>
      <c r="G88" s="681"/>
      <c r="H88" s="682"/>
      <c r="I88" s="683"/>
      <c r="J88" s="677">
        <f>SUM(J87:J87)</f>
        <v>35428250</v>
      </c>
      <c r="K88" s="772" t="s">
        <v>72</v>
      </c>
      <c r="L88" s="773"/>
      <c r="M88" s="773"/>
      <c r="N88" s="773"/>
      <c r="O88" s="773"/>
      <c r="P88" s="773"/>
      <c r="Q88" s="773"/>
      <c r="R88" s="773"/>
      <c r="S88" s="773"/>
      <c r="T88" s="773"/>
      <c r="U88" s="524">
        <f>IFERROR((0+U87*J87)/J88,0)</f>
        <v>0.5</v>
      </c>
      <c r="V88" s="524">
        <f>IFERROR((0+V87*J87)/J88,0)</f>
        <v>0.40718917812762412</v>
      </c>
      <c r="W88" s="681"/>
      <c r="X88" s="682"/>
      <c r="Y88" s="506"/>
      <c r="Z88" s="506"/>
      <c r="AA88" s="500"/>
      <c r="AB88" s="503"/>
      <c r="AI88" s="495"/>
      <c r="AJ88" s="496"/>
      <c r="AK88" s="496"/>
      <c r="AL88" s="496"/>
      <c r="AM88" s="496"/>
      <c r="AN88" s="496"/>
      <c r="AO88" s="496"/>
    </row>
    <row r="89" spans="1:41" s="491" customFormat="1" ht="25.5" customHeight="1">
      <c r="A89" s="688"/>
      <c r="B89" s="504"/>
      <c r="C89" s="526"/>
      <c r="D89" s="680"/>
      <c r="E89" s="681"/>
      <c r="F89" s="682"/>
      <c r="G89" s="681"/>
      <c r="H89" s="682"/>
      <c r="I89" s="683"/>
      <c r="J89" s="677"/>
      <c r="K89" s="772" t="s">
        <v>73</v>
      </c>
      <c r="L89" s="773"/>
      <c r="M89" s="773"/>
      <c r="N89" s="773"/>
      <c r="O89" s="773"/>
      <c r="P89" s="773"/>
      <c r="Q89" s="773"/>
      <c r="R89" s="773"/>
      <c r="S89" s="773"/>
      <c r="T89" s="773"/>
      <c r="U89" s="524" t="str">
        <f>IF(U88&gt;0.9,"Sangat Tinggi",IF(U88&gt;0.75,"Tinggi",IF(U88&gt;0.65,"Sedang",IF(U88&gt;0.5,"Rendah","Sangat Rendah"))))</f>
        <v>Sangat Rendah</v>
      </c>
      <c r="V89" s="524" t="str">
        <f>IF(V88&gt;0.9,"Sangat Tinggi",IF(V88&gt;0.75,"Tinggi",IF(V88&gt;0.65,"Sedang",IF(V88&gt;0.5,"Rendah","Sangat Rendah"))))</f>
        <v>Sangat Rendah</v>
      </c>
      <c r="W89" s="681"/>
      <c r="X89" s="682"/>
      <c r="Y89" s="506"/>
      <c r="Z89" s="506"/>
      <c r="AA89" s="500"/>
      <c r="AB89" s="503"/>
      <c r="AE89" s="527">
        <f>J88</f>
        <v>35428250</v>
      </c>
      <c r="AF89" s="527">
        <f>J88*U88</f>
        <v>17714125</v>
      </c>
      <c r="AG89" s="528">
        <f>J88*V88</f>
        <v>14426000</v>
      </c>
      <c r="AI89" s="495"/>
      <c r="AJ89" s="496"/>
      <c r="AK89" s="496"/>
      <c r="AL89" s="496"/>
      <c r="AM89" s="496"/>
      <c r="AN89" s="496"/>
      <c r="AO89" s="496"/>
    </row>
    <row r="90" spans="1:41" s="491" customFormat="1" ht="100.5" customHeight="1">
      <c r="A90" s="507"/>
      <c r="B90" s="508"/>
      <c r="C90" s="686" t="s">
        <v>276</v>
      </c>
      <c r="D90" s="557" t="s">
        <v>472</v>
      </c>
      <c r="E90" s="510"/>
      <c r="F90" s="511"/>
      <c r="G90" s="510"/>
      <c r="H90" s="511"/>
      <c r="I90" s="512">
        <v>100</v>
      </c>
      <c r="J90" s="676">
        <f>J91</f>
        <v>15872650</v>
      </c>
      <c r="K90" s="676">
        <v>0</v>
      </c>
      <c r="L90" s="676">
        <f>L91</f>
        <v>0</v>
      </c>
      <c r="M90" s="676">
        <f>M91</f>
        <v>33.333333333333329</v>
      </c>
      <c r="N90" s="676">
        <f>N91</f>
        <v>3825850</v>
      </c>
      <c r="O90" s="676">
        <f>O91</f>
        <v>0</v>
      </c>
      <c r="P90" s="676">
        <f>P91</f>
        <v>0</v>
      </c>
      <c r="Q90" s="676"/>
      <c r="R90" s="676"/>
      <c r="S90" s="676">
        <f>K90+M90+O90+Q90</f>
        <v>33.333333333333329</v>
      </c>
      <c r="T90" s="676">
        <f>T91</f>
        <v>3825850</v>
      </c>
      <c r="U90" s="514">
        <f>S90/I90</f>
        <v>0.33333333333333326</v>
      </c>
      <c r="V90" s="514">
        <f>T90/J90</f>
        <v>0.24103410583613952</v>
      </c>
      <c r="W90" s="510"/>
      <c r="X90" s="511"/>
      <c r="Y90" s="515"/>
      <c r="Z90" s="515"/>
      <c r="AA90" s="500" t="s">
        <v>525</v>
      </c>
      <c r="AB90" s="517"/>
      <c r="AI90" s="495"/>
      <c r="AJ90" s="496"/>
      <c r="AK90" s="496"/>
      <c r="AL90" s="496"/>
      <c r="AM90" s="496"/>
      <c r="AN90" s="496"/>
      <c r="AO90" s="496"/>
    </row>
    <row r="91" spans="1:41" s="491" customFormat="1" ht="95.1" customHeight="1">
      <c r="A91" s="688"/>
      <c r="B91" s="504"/>
      <c r="C91" s="679" t="s">
        <v>278</v>
      </c>
      <c r="D91" s="530" t="s">
        <v>473</v>
      </c>
      <c r="E91" s="510"/>
      <c r="F91" s="511">
        <v>0</v>
      </c>
      <c r="G91" s="510"/>
      <c r="H91" s="511"/>
      <c r="I91" s="676">
        <v>100</v>
      </c>
      <c r="J91" s="676">
        <f>SUM(J92:J93)</f>
        <v>15872650</v>
      </c>
      <c r="K91" s="513"/>
      <c r="L91" s="676">
        <f>SUM(L92:L93)</f>
        <v>0</v>
      </c>
      <c r="M91" s="513">
        <f>SUM(M92:M93)/($I$92+$I$93)*100</f>
        <v>33.333333333333329</v>
      </c>
      <c r="N91" s="676">
        <f>SUM(N92:N93)</f>
        <v>3825850</v>
      </c>
      <c r="O91" s="513">
        <f>SUM(O92:O93)/($I$92+$I$93)*100</f>
        <v>0</v>
      </c>
      <c r="P91" s="676">
        <f>SUM(P92:P93)</f>
        <v>0</v>
      </c>
      <c r="Q91" s="513"/>
      <c r="R91" s="676">
        <f>SUM(R92:R93)</f>
        <v>0</v>
      </c>
      <c r="S91" s="676">
        <f>K91+M91+O91+Q91</f>
        <v>33.333333333333329</v>
      </c>
      <c r="T91" s="676">
        <f>SUM(T92:T93)</f>
        <v>3825850</v>
      </c>
      <c r="U91" s="514">
        <f>S91/I91</f>
        <v>0.33333333333333326</v>
      </c>
      <c r="V91" s="514">
        <f>T91/J91</f>
        <v>0.24103410583613952</v>
      </c>
      <c r="W91" s="681">
        <f>S91+G91</f>
        <v>33.333333333333329</v>
      </c>
      <c r="X91" s="682">
        <f>T91+H91</f>
        <v>3825850</v>
      </c>
      <c r="Y91" s="506" t="e">
        <f>W91/E91</f>
        <v>#DIV/0!</v>
      </c>
      <c r="Z91" s="506" t="e">
        <f>X91/F91</f>
        <v>#DIV/0!</v>
      </c>
      <c r="AA91" s="500"/>
      <c r="AB91" s="503"/>
      <c r="AI91" s="495"/>
      <c r="AJ91" s="496"/>
      <c r="AK91" s="496"/>
      <c r="AL91" s="496"/>
      <c r="AM91" s="496"/>
      <c r="AN91" s="496"/>
      <c r="AO91" s="496"/>
    </row>
    <row r="92" spans="1:41" s="491" customFormat="1" ht="63.75" customHeight="1">
      <c r="A92" s="688"/>
      <c r="B92" s="504"/>
      <c r="C92" s="680" t="s">
        <v>280</v>
      </c>
      <c r="D92" s="555" t="s">
        <v>564</v>
      </c>
      <c r="E92" s="681"/>
      <c r="F92" s="682"/>
      <c r="G92" s="681"/>
      <c r="H92" s="682"/>
      <c r="I92" s="677">
        <v>34</v>
      </c>
      <c r="J92" s="616">
        <v>7342850</v>
      </c>
      <c r="K92" s="168">
        <v>0</v>
      </c>
      <c r="L92" s="599">
        <v>0</v>
      </c>
      <c r="M92" s="167">
        <v>17</v>
      </c>
      <c r="N92" s="600">
        <v>3585850</v>
      </c>
      <c r="O92" s="684"/>
      <c r="P92" s="533"/>
      <c r="Q92" s="684"/>
      <c r="R92" s="684"/>
      <c r="S92" s="677">
        <f t="shared" ref="S92:T93" si="18">K92+M92+O92+Q92</f>
        <v>17</v>
      </c>
      <c r="T92" s="677">
        <f t="shared" si="18"/>
        <v>3585850</v>
      </c>
      <c r="U92" s="524">
        <f>IFERROR(S92/I92,0)</f>
        <v>0.5</v>
      </c>
      <c r="V92" s="524">
        <f>IFERROR(T92/J92,0)</f>
        <v>0.48834580578385778</v>
      </c>
      <c r="W92" s="681"/>
      <c r="X92" s="682"/>
      <c r="Y92" s="506"/>
      <c r="Z92" s="506"/>
      <c r="AA92" s="688"/>
      <c r="AB92" s="503"/>
      <c r="AI92" s="495"/>
      <c r="AJ92" s="496"/>
      <c r="AK92" s="496"/>
      <c r="AL92" s="496"/>
      <c r="AM92" s="496"/>
      <c r="AN92" s="496"/>
      <c r="AO92" s="496"/>
    </row>
    <row r="93" spans="1:41" s="491" customFormat="1" ht="69" customHeight="1">
      <c r="A93" s="688"/>
      <c r="B93" s="504"/>
      <c r="C93" s="680" t="s">
        <v>516</v>
      </c>
      <c r="D93" s="555" t="s">
        <v>565</v>
      </c>
      <c r="E93" s="681"/>
      <c r="F93" s="682"/>
      <c r="G93" s="681"/>
      <c r="H93" s="682"/>
      <c r="I93" s="677">
        <v>17</v>
      </c>
      <c r="J93" s="616">
        <v>8529800</v>
      </c>
      <c r="K93" s="601">
        <v>0</v>
      </c>
      <c r="L93" s="375">
        <v>0</v>
      </c>
      <c r="M93" s="601"/>
      <c r="N93" s="165">
        <v>240000</v>
      </c>
      <c r="O93" s="684"/>
      <c r="P93" s="533"/>
      <c r="Q93" s="684"/>
      <c r="R93" s="684"/>
      <c r="S93" s="677">
        <f t="shared" si="18"/>
        <v>0</v>
      </c>
      <c r="T93" s="677">
        <f t="shared" si="18"/>
        <v>240000</v>
      </c>
      <c r="U93" s="524">
        <f>IFERROR(S93/I93,0)</f>
        <v>0</v>
      </c>
      <c r="V93" s="524">
        <f t="shared" ref="V93" si="19">IFERROR(T93/J93,0)</f>
        <v>2.8136650331778004E-2</v>
      </c>
      <c r="W93" s="681"/>
      <c r="X93" s="682"/>
      <c r="Y93" s="506"/>
      <c r="Z93" s="506"/>
      <c r="AA93" s="688"/>
      <c r="AB93" s="503"/>
      <c r="AI93" s="495"/>
      <c r="AJ93" s="496"/>
      <c r="AK93" s="496"/>
      <c r="AL93" s="496"/>
      <c r="AM93" s="496"/>
      <c r="AN93" s="496"/>
      <c r="AO93" s="496"/>
    </row>
    <row r="94" spans="1:41" s="491" customFormat="1" ht="15.75" customHeight="1">
      <c r="A94" s="688"/>
      <c r="B94" s="504"/>
      <c r="C94" s="526"/>
      <c r="D94" s="680"/>
      <c r="E94" s="681"/>
      <c r="F94" s="682"/>
      <c r="G94" s="681"/>
      <c r="H94" s="682"/>
      <c r="I94" s="683"/>
      <c r="J94" s="677">
        <f>SUM(J92:J93)</f>
        <v>15872650</v>
      </c>
      <c r="K94" s="772" t="s">
        <v>72</v>
      </c>
      <c r="L94" s="773"/>
      <c r="M94" s="773"/>
      <c r="N94" s="773"/>
      <c r="O94" s="773"/>
      <c r="P94" s="773"/>
      <c r="Q94" s="773"/>
      <c r="R94" s="773"/>
      <c r="S94" s="773"/>
      <c r="T94" s="773"/>
      <c r="U94" s="524">
        <f>IFERROR((0+U92*J92+U93*J93)/J94,0)</f>
        <v>0.23130510658270673</v>
      </c>
      <c r="V94" s="524">
        <f>IFERROR((0+V92*J92+V93*J93)/J94,0)</f>
        <v>0.24103410583613952</v>
      </c>
      <c r="W94" s="681"/>
      <c r="X94" s="682"/>
      <c r="Y94" s="506"/>
      <c r="Z94" s="506"/>
      <c r="AA94" s="500"/>
      <c r="AB94" s="503"/>
      <c r="AE94" s="527">
        <f>J94</f>
        <v>15872650</v>
      </c>
      <c r="AF94" s="528">
        <f>J94*U94</f>
        <v>3671425</v>
      </c>
      <c r="AG94" s="528">
        <f>J94*V94</f>
        <v>3825850</v>
      </c>
      <c r="AI94" s="495"/>
      <c r="AJ94" s="496"/>
      <c r="AK94" s="496"/>
      <c r="AL94" s="496"/>
      <c r="AM94" s="496"/>
      <c r="AN94" s="496"/>
      <c r="AO94" s="496"/>
    </row>
    <row r="95" spans="1:41" s="491" customFormat="1" ht="24" customHeight="1">
      <c r="A95" s="688"/>
      <c r="B95" s="504"/>
      <c r="C95" s="526"/>
      <c r="D95" s="680"/>
      <c r="E95" s="681"/>
      <c r="F95" s="682"/>
      <c r="G95" s="681"/>
      <c r="H95" s="682"/>
      <c r="I95" s="683"/>
      <c r="J95" s="677"/>
      <c r="K95" s="772" t="s">
        <v>73</v>
      </c>
      <c r="L95" s="773"/>
      <c r="M95" s="773"/>
      <c r="N95" s="773"/>
      <c r="O95" s="773"/>
      <c r="P95" s="773"/>
      <c r="Q95" s="773"/>
      <c r="R95" s="773"/>
      <c r="S95" s="773"/>
      <c r="T95" s="773"/>
      <c r="U95" s="524" t="str">
        <f>IF(U94&gt;0.9,"Sangat Tinggi",IF(U94&gt;0.75,"Tinggi",IF(U94&gt;0.65,"Sedang",IF(U94&gt;0.5,"Rendah","Sangat Rendah"))))</f>
        <v>Sangat Rendah</v>
      </c>
      <c r="V95" s="524" t="str">
        <f>IF(V94&gt;0.9,"Sangat Tinggi",IF(V94&gt;0.75,"Tinggi",IF(V94&gt;0.65,"Sedang",IF(V94&gt;0.5,"Rendah","Sangat Rendah"))))</f>
        <v>Sangat Rendah</v>
      </c>
      <c r="W95" s="681"/>
      <c r="X95" s="682"/>
      <c r="Y95" s="506"/>
      <c r="Z95" s="506"/>
      <c r="AA95" s="500"/>
      <c r="AB95" s="503"/>
      <c r="AI95" s="495"/>
      <c r="AJ95" s="496"/>
      <c r="AK95" s="496"/>
      <c r="AL95" s="496"/>
      <c r="AM95" s="496"/>
      <c r="AN95" s="496"/>
      <c r="AO95" s="496"/>
    </row>
    <row r="96" spans="1:41" s="491" customFormat="1" ht="26.25" customHeight="1">
      <c r="A96" s="558"/>
      <c r="B96" s="559"/>
      <c r="C96" s="559"/>
      <c r="D96" s="559"/>
      <c r="E96" s="559"/>
      <c r="F96" s="559"/>
      <c r="G96" s="559"/>
      <c r="H96" s="558"/>
      <c r="I96" s="774">
        <f>AE97</f>
        <v>3061372275</v>
      </c>
      <c r="J96" s="774"/>
      <c r="K96" s="775" t="s">
        <v>74</v>
      </c>
      <c r="L96" s="775"/>
      <c r="M96" s="775"/>
      <c r="N96" s="775"/>
      <c r="O96" s="775"/>
      <c r="P96" s="775"/>
      <c r="Q96" s="775"/>
      <c r="R96" s="775"/>
      <c r="S96" s="775"/>
      <c r="T96" s="775"/>
      <c r="U96" s="560">
        <f>AVERAGE(U94,U88,U79,U73,U67,(AVERAGE(U61,U55,U43,U34,U29,U25,U21,U16)))</f>
        <v>0.35530513928885438</v>
      </c>
      <c r="V96" s="560">
        <f>AG97/I96</f>
        <v>0.49695991252811617</v>
      </c>
      <c r="W96" s="561"/>
      <c r="X96" s="561"/>
      <c r="Y96" s="561"/>
      <c r="Z96" s="561"/>
      <c r="AA96" s="562"/>
      <c r="AB96" s="501"/>
      <c r="AI96" s="495"/>
      <c r="AJ96" s="496"/>
      <c r="AK96" s="496"/>
      <c r="AL96" s="496"/>
      <c r="AM96" s="496"/>
      <c r="AN96" s="496"/>
      <c r="AO96" s="496"/>
    </row>
    <row r="97" spans="1:41" s="491" customFormat="1" ht="35.25" customHeight="1">
      <c r="A97" s="563"/>
      <c r="B97" s="558"/>
      <c r="C97" s="558"/>
      <c r="D97" s="558"/>
      <c r="E97" s="558"/>
      <c r="F97" s="558"/>
      <c r="G97" s="558"/>
      <c r="H97" s="558"/>
      <c r="I97" s="558"/>
      <c r="J97" s="558"/>
      <c r="K97" s="775" t="s">
        <v>75</v>
      </c>
      <c r="L97" s="775"/>
      <c r="M97" s="775"/>
      <c r="N97" s="775"/>
      <c r="O97" s="775"/>
      <c r="P97" s="775"/>
      <c r="Q97" s="775"/>
      <c r="R97" s="775"/>
      <c r="S97" s="775"/>
      <c r="T97" s="775"/>
      <c r="U97" s="516" t="str">
        <f>IF(U96&gt;0.9,"Sangat Tinggi",IF(U96&gt;0.75,"Tinggi",IF(U96&gt;0.65,"Sedang",IF(U96&gt;0.5,"Rendah","Sangat Rendah"))))</f>
        <v>Sangat Rendah</v>
      </c>
      <c r="V97" s="516" t="str">
        <f>IF(V96&gt;0.9,"Sangat Tinggi",IF(V96&gt;0.75,"Tinggi",IF(V96&gt;0.65,"Sedang",IF(V96&gt;0.5,"Rendah","Sangat Rendah"))))</f>
        <v>Sangat Rendah</v>
      </c>
      <c r="W97" s="564"/>
      <c r="X97" s="564"/>
      <c r="Y97" s="564"/>
      <c r="Z97" s="564"/>
      <c r="AA97" s="500"/>
      <c r="AB97" s="565"/>
      <c r="AE97" s="527">
        <f>SUM(AE16:AE94)</f>
        <v>3061372275</v>
      </c>
      <c r="AF97" s="527">
        <f>SUM(AF16:AF94)</f>
        <v>2423588593.587719</v>
      </c>
      <c r="AG97" s="527">
        <f>SUM(AG16:AG94)</f>
        <v>1521379298</v>
      </c>
      <c r="AI97" s="495"/>
      <c r="AJ97" s="496"/>
      <c r="AK97" s="496"/>
      <c r="AL97" s="496"/>
      <c r="AM97" s="496"/>
      <c r="AN97" s="496"/>
      <c r="AO97" s="496"/>
    </row>
    <row r="98" spans="1:41" s="491" customFormat="1" ht="39" customHeight="1">
      <c r="A98" s="766" t="s">
        <v>474</v>
      </c>
      <c r="B98" s="767"/>
      <c r="C98" s="767"/>
      <c r="D98" s="767"/>
      <c r="E98" s="767"/>
      <c r="F98" s="767"/>
      <c r="G98" s="767"/>
      <c r="H98" s="767"/>
      <c r="I98" s="767"/>
      <c r="J98" s="767"/>
      <c r="K98" s="767"/>
      <c r="L98" s="767"/>
      <c r="M98" s="767"/>
      <c r="N98" s="767"/>
      <c r="O98" s="767"/>
      <c r="P98" s="767"/>
      <c r="Q98" s="767"/>
      <c r="R98" s="767"/>
      <c r="S98" s="767"/>
      <c r="T98" s="767"/>
      <c r="U98" s="767"/>
      <c r="V98" s="767"/>
      <c r="W98" s="767"/>
      <c r="X98" s="767"/>
      <c r="Y98" s="767"/>
      <c r="Z98" s="767"/>
      <c r="AA98" s="767"/>
      <c r="AB98" s="768"/>
      <c r="AG98" s="491">
        <f>'[3]FORM 1'!F61</f>
        <v>2166861813</v>
      </c>
      <c r="AI98" s="495"/>
      <c r="AJ98" s="496"/>
      <c r="AK98" s="496"/>
      <c r="AL98" s="496"/>
      <c r="AM98" s="496"/>
      <c r="AN98" s="496"/>
      <c r="AO98" s="496"/>
    </row>
    <row r="99" spans="1:41" s="493" customFormat="1" ht="18.600000000000001" customHeight="1">
      <c r="A99" s="761" t="s">
        <v>475</v>
      </c>
      <c r="B99" s="762"/>
      <c r="C99" s="762"/>
      <c r="D99" s="762"/>
      <c r="E99" s="762"/>
      <c r="F99" s="762"/>
      <c r="G99" s="762"/>
      <c r="H99" s="762"/>
      <c r="I99" s="762"/>
      <c r="J99" s="762"/>
      <c r="K99" s="762"/>
      <c r="L99" s="762"/>
      <c r="M99" s="762"/>
      <c r="N99" s="762"/>
      <c r="O99" s="566"/>
      <c r="P99" s="567">
        <f>SUM(L10,L64,L69,L75,L85,L90)</f>
        <v>825552687</v>
      </c>
      <c r="Q99" s="566"/>
      <c r="R99" s="566"/>
      <c r="S99" s="566"/>
      <c r="T99" s="566"/>
      <c r="U99" s="566"/>
      <c r="V99" s="566"/>
      <c r="W99" s="566"/>
      <c r="X99" s="566"/>
      <c r="Y99" s="566"/>
      <c r="Z99" s="566"/>
      <c r="AA99" s="566"/>
      <c r="AB99" s="568"/>
      <c r="AF99" s="569">
        <f>AF97/AE97*100</f>
        <v>79.166738830798323</v>
      </c>
      <c r="AI99" s="495"/>
      <c r="AJ99" s="495"/>
      <c r="AK99" s="495"/>
      <c r="AL99" s="495"/>
      <c r="AM99" s="495"/>
      <c r="AN99" s="495"/>
      <c r="AO99" s="495"/>
    </row>
    <row r="100" spans="1:41" s="493" customFormat="1" ht="18" customHeight="1">
      <c r="A100" s="761" t="s">
        <v>476</v>
      </c>
      <c r="B100" s="762"/>
      <c r="C100" s="762"/>
      <c r="D100" s="762"/>
      <c r="E100" s="762"/>
      <c r="F100" s="762"/>
      <c r="G100" s="762"/>
      <c r="H100" s="762"/>
      <c r="I100" s="762"/>
      <c r="J100" s="762"/>
      <c r="K100" s="762"/>
      <c r="L100" s="762"/>
      <c r="M100" s="762"/>
      <c r="N100" s="762"/>
      <c r="O100" s="566"/>
      <c r="P100" s="566"/>
      <c r="Q100" s="566"/>
      <c r="R100" s="566"/>
      <c r="S100" s="566"/>
      <c r="T100" s="566"/>
      <c r="U100" s="570">
        <f>AVERAGE(U94,U88,U79,U73,U67,((U61,U55,U43,U34,U29,U25,U21,U16)))*100</f>
        <v>41.84747693384567</v>
      </c>
      <c r="V100" s="566"/>
      <c r="W100" s="566"/>
      <c r="X100" s="566"/>
      <c r="Y100" s="566"/>
      <c r="Z100" s="566"/>
      <c r="AA100" s="566"/>
      <c r="AB100" s="568"/>
      <c r="AG100" s="571">
        <f>AG97-AG98</f>
        <v>-645482515</v>
      </c>
      <c r="AI100" s="495"/>
      <c r="AJ100" s="495"/>
      <c r="AK100" s="495"/>
      <c r="AL100" s="495"/>
      <c r="AM100" s="495"/>
      <c r="AN100" s="495"/>
      <c r="AO100" s="495"/>
    </row>
    <row r="101" spans="1:41" s="493" customFormat="1" ht="20.45" customHeight="1">
      <c r="A101" s="761" t="s">
        <v>477</v>
      </c>
      <c r="B101" s="762"/>
      <c r="C101" s="762"/>
      <c r="D101" s="762"/>
      <c r="E101" s="762"/>
      <c r="F101" s="762"/>
      <c r="G101" s="762"/>
      <c r="H101" s="762"/>
      <c r="I101" s="762"/>
      <c r="J101" s="762"/>
      <c r="K101" s="762"/>
      <c r="L101" s="762"/>
      <c r="M101" s="762"/>
      <c r="N101" s="762"/>
      <c r="O101" s="566"/>
      <c r="P101" s="566"/>
      <c r="Q101" s="566"/>
      <c r="R101" s="566"/>
      <c r="S101" s="566"/>
      <c r="T101" s="566"/>
      <c r="U101" s="566"/>
      <c r="V101" s="566"/>
      <c r="W101" s="566"/>
      <c r="X101" s="566"/>
      <c r="Y101" s="566"/>
      <c r="Z101" s="566"/>
      <c r="AA101" s="566"/>
      <c r="AB101" s="568"/>
      <c r="AI101" s="495"/>
      <c r="AJ101" s="495"/>
      <c r="AK101" s="495"/>
      <c r="AL101" s="495"/>
      <c r="AM101" s="495"/>
      <c r="AN101" s="495"/>
      <c r="AO101" s="495"/>
    </row>
    <row r="102" spans="1:41" s="493" customFormat="1" ht="26.45" customHeight="1">
      <c r="A102" s="761" t="s">
        <v>478</v>
      </c>
      <c r="B102" s="762"/>
      <c r="C102" s="762"/>
      <c r="D102" s="762"/>
      <c r="E102" s="762"/>
      <c r="F102" s="762"/>
      <c r="G102" s="762"/>
      <c r="H102" s="762"/>
      <c r="I102" s="762"/>
      <c r="J102" s="762"/>
      <c r="K102" s="762"/>
      <c r="L102" s="762"/>
      <c r="M102" s="762"/>
      <c r="N102" s="762"/>
      <c r="O102" s="566"/>
      <c r="P102" s="566"/>
      <c r="Q102" s="566"/>
      <c r="R102" s="566"/>
      <c r="S102" s="566"/>
      <c r="T102" s="566"/>
      <c r="U102" s="674"/>
      <c r="V102" s="674"/>
      <c r="W102" s="674"/>
      <c r="X102" s="674"/>
      <c r="Y102" s="674"/>
      <c r="Z102" s="674"/>
      <c r="AA102" s="572"/>
      <c r="AB102" s="675"/>
      <c r="AI102" s="495"/>
      <c r="AJ102" s="495"/>
      <c r="AK102" s="495"/>
      <c r="AL102" s="495"/>
      <c r="AM102" s="495"/>
      <c r="AN102" s="495"/>
      <c r="AO102" s="495"/>
    </row>
    <row r="103" spans="1:41" s="493" customFormat="1" ht="26.45" customHeight="1">
      <c r="A103" s="769" t="s">
        <v>479</v>
      </c>
      <c r="B103" s="770"/>
      <c r="C103" s="770"/>
      <c r="D103" s="770"/>
      <c r="E103" s="770"/>
      <c r="F103" s="770"/>
      <c r="G103" s="770"/>
      <c r="H103" s="770"/>
      <c r="I103" s="770"/>
      <c r="J103" s="770"/>
      <c r="K103" s="770"/>
      <c r="L103" s="770"/>
      <c r="M103" s="770"/>
      <c r="N103" s="770"/>
      <c r="O103" s="770"/>
      <c r="P103" s="770"/>
      <c r="Q103" s="770"/>
      <c r="R103" s="770"/>
      <c r="S103" s="770"/>
      <c r="T103" s="770"/>
      <c r="U103" s="770"/>
      <c r="V103" s="770"/>
      <c r="W103" s="770"/>
      <c r="X103" s="770"/>
      <c r="Y103" s="770"/>
      <c r="Z103" s="770"/>
      <c r="AA103" s="770"/>
      <c r="AB103" s="771"/>
      <c r="AI103" s="495"/>
      <c r="AJ103" s="495"/>
      <c r="AK103" s="495"/>
      <c r="AL103" s="495"/>
      <c r="AM103" s="495"/>
      <c r="AN103" s="495"/>
      <c r="AO103" s="495"/>
    </row>
    <row r="104" spans="1:41" s="493" customFormat="1" ht="15.75" customHeight="1">
      <c r="A104" s="761" t="s">
        <v>480</v>
      </c>
      <c r="B104" s="762"/>
      <c r="C104" s="762"/>
      <c r="D104" s="762"/>
      <c r="E104" s="762"/>
      <c r="F104" s="762"/>
      <c r="G104" s="762"/>
      <c r="H104" s="762"/>
      <c r="I104" s="762"/>
      <c r="J104" s="762"/>
      <c r="K104" s="762"/>
      <c r="L104" s="762"/>
      <c r="M104" s="762"/>
      <c r="N104" s="762"/>
      <c r="O104" s="762"/>
      <c r="P104" s="762"/>
      <c r="Q104" s="762"/>
      <c r="R104" s="762"/>
      <c r="S104" s="762"/>
      <c r="T104" s="762"/>
      <c r="U104" s="762"/>
      <c r="V104" s="762"/>
      <c r="W104" s="762"/>
      <c r="X104" s="762"/>
      <c r="Y104" s="762"/>
      <c r="Z104" s="762"/>
      <c r="AA104" s="762"/>
      <c r="AB104" s="763"/>
      <c r="AI104" s="495"/>
      <c r="AJ104" s="495"/>
      <c r="AK104" s="495"/>
      <c r="AL104" s="495"/>
      <c r="AM104" s="495"/>
      <c r="AN104" s="495"/>
      <c r="AO104" s="495"/>
    </row>
    <row r="105" spans="1:41" s="493" customFormat="1" ht="15.75" customHeight="1">
      <c r="A105" s="761" t="s">
        <v>481</v>
      </c>
      <c r="B105" s="762"/>
      <c r="C105" s="762"/>
      <c r="D105" s="762"/>
      <c r="E105" s="762"/>
      <c r="F105" s="762"/>
      <c r="G105" s="762"/>
      <c r="H105" s="762"/>
      <c r="I105" s="762"/>
      <c r="J105" s="762"/>
      <c r="K105" s="762"/>
      <c r="L105" s="762"/>
      <c r="M105" s="762"/>
      <c r="N105" s="762"/>
      <c r="O105" s="762"/>
      <c r="P105" s="762"/>
      <c r="Q105" s="762"/>
      <c r="R105" s="762"/>
      <c r="S105" s="762"/>
      <c r="T105" s="762"/>
      <c r="U105" s="762"/>
      <c r="V105" s="762"/>
      <c r="W105" s="762"/>
      <c r="X105" s="762"/>
      <c r="Y105" s="762"/>
      <c r="Z105" s="762"/>
      <c r="AA105" s="762"/>
      <c r="AB105" s="763"/>
      <c r="AI105" s="495"/>
      <c r="AJ105" s="495"/>
      <c r="AK105" s="495"/>
      <c r="AL105" s="495"/>
      <c r="AM105" s="495"/>
      <c r="AN105" s="495"/>
      <c r="AO105" s="495"/>
    </row>
    <row r="106" spans="1:41" s="493" customFormat="1" ht="15.75" customHeight="1">
      <c r="A106" s="761" t="s">
        <v>482</v>
      </c>
      <c r="B106" s="762"/>
      <c r="C106" s="762"/>
      <c r="D106" s="762"/>
      <c r="E106" s="762"/>
      <c r="F106" s="762"/>
      <c r="G106" s="762"/>
      <c r="H106" s="762"/>
      <c r="I106" s="762"/>
      <c r="J106" s="762"/>
      <c r="K106" s="762"/>
      <c r="L106" s="762"/>
      <c r="M106" s="762"/>
      <c r="N106" s="762"/>
      <c r="O106" s="762"/>
      <c r="P106" s="762"/>
      <c r="Q106" s="762"/>
      <c r="R106" s="762"/>
      <c r="S106" s="762"/>
      <c r="T106" s="762"/>
      <c r="U106" s="762"/>
      <c r="V106" s="762"/>
      <c r="W106" s="762"/>
      <c r="X106" s="762"/>
      <c r="Y106" s="762"/>
      <c r="Z106" s="762"/>
      <c r="AA106" s="762"/>
      <c r="AB106" s="763"/>
      <c r="AI106" s="495"/>
      <c r="AJ106" s="495"/>
      <c r="AK106" s="495"/>
      <c r="AL106" s="495"/>
      <c r="AM106" s="495"/>
      <c r="AN106" s="495"/>
      <c r="AO106" s="495"/>
    </row>
    <row r="107" spans="1:41" s="493" customFormat="1" ht="15.75" customHeight="1" thickBot="1">
      <c r="A107" s="764" t="s">
        <v>483</v>
      </c>
      <c r="B107" s="765"/>
      <c r="C107" s="765"/>
      <c r="D107" s="765"/>
      <c r="E107" s="765"/>
      <c r="F107" s="765"/>
      <c r="G107" s="765"/>
      <c r="H107" s="765"/>
      <c r="I107" s="765"/>
      <c r="J107" s="765"/>
      <c r="K107" s="765"/>
      <c r="L107" s="765"/>
      <c r="M107" s="765"/>
      <c r="N107" s="765"/>
      <c r="O107" s="573"/>
      <c r="P107" s="573"/>
      <c r="Q107" s="573"/>
      <c r="R107" s="573"/>
      <c r="S107" s="573"/>
      <c r="T107" s="573"/>
      <c r="U107" s="573"/>
      <c r="V107" s="573"/>
      <c r="W107" s="573"/>
      <c r="X107" s="573"/>
      <c r="Y107" s="573"/>
      <c r="Z107" s="573"/>
      <c r="AA107" s="573"/>
      <c r="AB107" s="574"/>
      <c r="AI107" s="495"/>
      <c r="AJ107" s="495"/>
      <c r="AK107" s="495"/>
      <c r="AL107" s="495"/>
      <c r="AM107" s="495"/>
      <c r="AN107" s="495"/>
      <c r="AO107" s="495"/>
    </row>
    <row r="108" spans="1:41" s="497" customFormat="1" ht="15.75" customHeight="1">
      <c r="A108" s="575"/>
      <c r="B108" s="678"/>
      <c r="C108" s="678"/>
      <c r="D108" s="678"/>
      <c r="E108" s="678"/>
      <c r="F108" s="678"/>
      <c r="G108" s="678"/>
      <c r="H108" s="678"/>
      <c r="I108" s="678"/>
      <c r="J108" s="678"/>
      <c r="K108" s="678"/>
      <c r="L108" s="678"/>
      <c r="M108" s="678"/>
      <c r="N108" s="678"/>
      <c r="O108" s="678"/>
      <c r="P108" s="678"/>
      <c r="Q108" s="678"/>
      <c r="R108" s="678"/>
      <c r="S108" s="678"/>
      <c r="T108" s="678"/>
      <c r="U108" s="678"/>
      <c r="V108" s="678"/>
      <c r="W108" s="678"/>
      <c r="X108" s="678"/>
      <c r="Y108" s="678"/>
      <c r="Z108" s="678"/>
      <c r="AA108" s="576"/>
      <c r="AB108" s="678"/>
      <c r="AC108" s="491"/>
      <c r="AD108" s="491"/>
      <c r="AE108" s="491"/>
      <c r="AF108" s="491"/>
      <c r="AG108" s="491"/>
      <c r="AH108" s="491"/>
      <c r="AI108" s="495"/>
      <c r="AJ108" s="496"/>
      <c r="AK108" s="496"/>
      <c r="AL108" s="496"/>
      <c r="AM108" s="496"/>
      <c r="AN108" s="496"/>
      <c r="AO108" s="496"/>
    </row>
    <row r="109" spans="1:41" s="497" customFormat="1" ht="15.75" customHeight="1">
      <c r="A109" s="577" t="s">
        <v>484</v>
      </c>
      <c r="B109" s="577" t="s">
        <v>485</v>
      </c>
      <c r="C109" s="577" t="s">
        <v>486</v>
      </c>
      <c r="AA109" s="489"/>
      <c r="AB109" s="490"/>
      <c r="AC109" s="491"/>
      <c r="AD109" s="491"/>
      <c r="AE109" s="491"/>
      <c r="AF109" s="491"/>
      <c r="AG109" s="491"/>
      <c r="AH109" s="491"/>
      <c r="AI109" s="495"/>
      <c r="AJ109" s="496"/>
      <c r="AK109" s="496"/>
      <c r="AL109" s="496"/>
      <c r="AM109" s="496"/>
      <c r="AN109" s="496"/>
      <c r="AO109" s="496"/>
    </row>
    <row r="110" spans="1:41" s="497" customFormat="1" ht="15.75" customHeight="1">
      <c r="A110" s="578" t="s">
        <v>487</v>
      </c>
      <c r="B110" s="578" t="s">
        <v>488</v>
      </c>
      <c r="C110" s="578" t="s">
        <v>489</v>
      </c>
      <c r="E110" s="467" t="s">
        <v>640</v>
      </c>
      <c r="F110" s="579"/>
      <c r="H110" s="579"/>
      <c r="T110" s="497" t="s">
        <v>490</v>
      </c>
      <c r="AA110" s="489"/>
      <c r="AB110" s="490"/>
      <c r="AC110" s="491"/>
      <c r="AD110" s="491"/>
      <c r="AE110" s="491"/>
      <c r="AF110" s="491"/>
      <c r="AG110" s="491"/>
      <c r="AH110" s="491"/>
      <c r="AI110" s="495"/>
      <c r="AJ110" s="496"/>
      <c r="AK110" s="496"/>
      <c r="AL110" s="496"/>
      <c r="AM110" s="496"/>
      <c r="AN110" s="496"/>
      <c r="AO110" s="496"/>
    </row>
    <row r="111" spans="1:41" s="497" customFormat="1" ht="15.75" customHeight="1">
      <c r="A111" s="578" t="s">
        <v>491</v>
      </c>
      <c r="B111" s="578" t="s">
        <v>492</v>
      </c>
      <c r="C111" s="578" t="s">
        <v>493</v>
      </c>
      <c r="E111" s="467" t="s">
        <v>415</v>
      </c>
      <c r="F111" s="579"/>
      <c r="H111" s="579"/>
      <c r="S111" s="580"/>
      <c r="T111" s="497" t="s">
        <v>494</v>
      </c>
      <c r="AA111" s="489"/>
      <c r="AB111" s="490"/>
      <c r="AC111" s="491"/>
      <c r="AD111" s="491"/>
      <c r="AE111" s="491"/>
      <c r="AF111" s="491"/>
      <c r="AG111" s="491"/>
      <c r="AH111" s="491"/>
      <c r="AI111" s="495"/>
      <c r="AJ111" s="496"/>
      <c r="AK111" s="496"/>
      <c r="AL111" s="496"/>
      <c r="AM111" s="496"/>
      <c r="AN111" s="496"/>
      <c r="AO111" s="496"/>
    </row>
    <row r="112" spans="1:41" s="497" customFormat="1" ht="15.75" customHeight="1">
      <c r="A112" s="578" t="s">
        <v>495</v>
      </c>
      <c r="B112" s="578" t="s">
        <v>496</v>
      </c>
      <c r="C112" s="578" t="s">
        <v>497</v>
      </c>
      <c r="E112" s="467"/>
      <c r="F112" s="579"/>
      <c r="H112" s="579"/>
      <c r="S112" s="580"/>
      <c r="AA112" s="489"/>
      <c r="AB112" s="490"/>
      <c r="AC112" s="491"/>
      <c r="AD112" s="491"/>
      <c r="AE112" s="491"/>
      <c r="AF112" s="491"/>
      <c r="AG112" s="491"/>
      <c r="AH112" s="491"/>
      <c r="AI112" s="495"/>
      <c r="AJ112" s="496"/>
      <c r="AK112" s="496"/>
      <c r="AL112" s="496"/>
      <c r="AM112" s="496"/>
      <c r="AN112" s="496"/>
      <c r="AO112" s="496"/>
    </row>
    <row r="113" spans="1:41" ht="28.5">
      <c r="A113" s="578" t="s">
        <v>498</v>
      </c>
      <c r="B113" s="578" t="s">
        <v>499</v>
      </c>
      <c r="C113" s="578" t="s">
        <v>500</v>
      </c>
      <c r="E113" s="467"/>
      <c r="F113" s="579"/>
      <c r="H113" s="579"/>
    </row>
    <row r="114" spans="1:41" ht="25.5">
      <c r="A114" s="578" t="s">
        <v>501</v>
      </c>
      <c r="B114" s="581" t="s">
        <v>502</v>
      </c>
      <c r="C114" s="578" t="s">
        <v>503</v>
      </c>
      <c r="E114" s="467"/>
      <c r="F114" s="579"/>
      <c r="H114" s="579"/>
    </row>
    <row r="115" spans="1:41">
      <c r="E115" s="468" t="s">
        <v>517</v>
      </c>
      <c r="F115" s="579"/>
      <c r="H115" s="579"/>
      <c r="T115" s="582" t="s">
        <v>504</v>
      </c>
    </row>
    <row r="116" spans="1:41">
      <c r="E116" s="467" t="s">
        <v>518</v>
      </c>
      <c r="F116" s="579"/>
      <c r="H116" s="579"/>
      <c r="T116" s="497" t="s">
        <v>505</v>
      </c>
    </row>
    <row r="117" spans="1:41" s="497" customFormat="1">
      <c r="E117" s="583"/>
      <c r="F117" s="579"/>
      <c r="H117" s="579"/>
      <c r="T117" s="497" t="s">
        <v>506</v>
      </c>
      <c r="AA117" s="489"/>
      <c r="AB117" s="490"/>
      <c r="AC117" s="491"/>
      <c r="AD117" s="491"/>
      <c r="AE117" s="491"/>
      <c r="AF117" s="491"/>
      <c r="AG117" s="491"/>
      <c r="AH117" s="491"/>
      <c r="AI117" s="495"/>
      <c r="AJ117" s="496"/>
      <c r="AK117" s="496"/>
      <c r="AL117" s="496"/>
      <c r="AM117" s="496"/>
      <c r="AN117" s="496"/>
      <c r="AO117" s="496"/>
    </row>
    <row r="118" spans="1:41" s="497" customFormat="1">
      <c r="E118" s="584"/>
      <c r="F118" s="579"/>
      <c r="H118" s="579"/>
      <c r="AA118" s="489"/>
      <c r="AB118" s="490"/>
      <c r="AC118" s="491"/>
      <c r="AD118" s="491"/>
      <c r="AE118" s="491"/>
      <c r="AF118" s="491"/>
      <c r="AG118" s="491"/>
      <c r="AH118" s="491"/>
      <c r="AI118" s="495"/>
      <c r="AJ118" s="496"/>
      <c r="AK118" s="496"/>
      <c r="AL118" s="496"/>
      <c r="AM118" s="496"/>
      <c r="AN118" s="496"/>
      <c r="AO118" s="496"/>
    </row>
    <row r="119" spans="1:41" s="497" customFormat="1">
      <c r="E119" s="584"/>
      <c r="F119" s="579"/>
      <c r="H119" s="579"/>
      <c r="AA119" s="489"/>
      <c r="AB119" s="490"/>
      <c r="AC119" s="491"/>
      <c r="AD119" s="491"/>
      <c r="AE119" s="491"/>
      <c r="AF119" s="491"/>
      <c r="AG119" s="491"/>
      <c r="AH119" s="491"/>
      <c r="AI119" s="495"/>
      <c r="AJ119" s="496"/>
      <c r="AK119" s="496"/>
      <c r="AL119" s="496"/>
      <c r="AM119" s="496"/>
      <c r="AN119" s="496"/>
      <c r="AO119" s="496"/>
    </row>
    <row r="120" spans="1:41" s="497" customFormat="1">
      <c r="E120" s="585"/>
      <c r="F120" s="579"/>
      <c r="H120" s="579"/>
      <c r="T120" s="582"/>
      <c r="AA120" s="489"/>
      <c r="AB120" s="490"/>
      <c r="AC120" s="491"/>
      <c r="AD120" s="491"/>
      <c r="AE120" s="491"/>
      <c r="AF120" s="491"/>
      <c r="AG120" s="491"/>
      <c r="AH120" s="491"/>
      <c r="AI120" s="495"/>
      <c r="AJ120" s="496"/>
      <c r="AK120" s="496"/>
      <c r="AL120" s="496"/>
      <c r="AM120" s="496"/>
      <c r="AN120" s="496"/>
      <c r="AO120" s="496"/>
    </row>
    <row r="121" spans="1:41" s="497" customFormat="1">
      <c r="E121" s="583"/>
      <c r="F121" s="579"/>
      <c r="H121" s="579"/>
      <c r="AA121" s="489"/>
      <c r="AB121" s="490"/>
      <c r="AC121" s="491"/>
      <c r="AD121" s="491"/>
      <c r="AE121" s="491"/>
      <c r="AF121" s="491"/>
      <c r="AG121" s="491"/>
      <c r="AH121" s="491"/>
      <c r="AI121" s="495"/>
      <c r="AJ121" s="496"/>
      <c r="AK121" s="496"/>
      <c r="AL121" s="496"/>
      <c r="AM121" s="496"/>
      <c r="AN121" s="496"/>
      <c r="AO121" s="496"/>
    </row>
    <row r="122" spans="1:41" s="497" customFormat="1">
      <c r="E122" s="583"/>
      <c r="F122" s="579"/>
      <c r="H122" s="579"/>
      <c r="AA122" s="489"/>
      <c r="AB122" s="490"/>
      <c r="AC122" s="491"/>
      <c r="AD122" s="491"/>
      <c r="AE122" s="491"/>
      <c r="AF122" s="491"/>
      <c r="AG122" s="491"/>
      <c r="AH122" s="491"/>
      <c r="AI122" s="495"/>
      <c r="AJ122" s="496"/>
      <c r="AK122" s="496"/>
      <c r="AL122" s="496"/>
      <c r="AM122" s="496"/>
      <c r="AN122" s="496"/>
      <c r="AO122" s="496"/>
    </row>
    <row r="123" spans="1:41" s="497" customFormat="1">
      <c r="F123" s="579"/>
      <c r="H123" s="579"/>
      <c r="AA123" s="489"/>
      <c r="AB123" s="490"/>
      <c r="AC123" s="491"/>
      <c r="AD123" s="491"/>
      <c r="AE123" s="491"/>
      <c r="AF123" s="491"/>
      <c r="AG123" s="491"/>
      <c r="AH123" s="491"/>
      <c r="AI123" s="495"/>
      <c r="AJ123" s="496"/>
      <c r="AK123" s="496"/>
      <c r="AL123" s="496"/>
      <c r="AM123" s="496"/>
      <c r="AN123" s="496"/>
      <c r="AO123" s="496"/>
    </row>
  </sheetData>
  <mergeCells count="82">
    <mergeCell ref="A1:Z1"/>
    <mergeCell ref="A2:Z2"/>
    <mergeCell ref="A3:Z3"/>
    <mergeCell ref="E5:F5"/>
    <mergeCell ref="G5:H5"/>
    <mergeCell ref="I5:J5"/>
    <mergeCell ref="K5:R5"/>
    <mergeCell ref="S5:T5"/>
    <mergeCell ref="U5:V5"/>
    <mergeCell ref="W5:X5"/>
    <mergeCell ref="Y5:Z5"/>
    <mergeCell ref="E6:F6"/>
    <mergeCell ref="G6:H6"/>
    <mergeCell ref="I6:J6"/>
    <mergeCell ref="K6:L6"/>
    <mergeCell ref="M6:N6"/>
    <mergeCell ref="O6:P6"/>
    <mergeCell ref="Q6:R6"/>
    <mergeCell ref="S6:T6"/>
    <mergeCell ref="U6:V6"/>
    <mergeCell ref="W6:X6"/>
    <mergeCell ref="Y6:Z6"/>
    <mergeCell ref="A7:A8"/>
    <mergeCell ref="B7:B8"/>
    <mergeCell ref="C7:C8"/>
    <mergeCell ref="D7:D8"/>
    <mergeCell ref="E7:F7"/>
    <mergeCell ref="G7:H7"/>
    <mergeCell ref="I7:J7"/>
    <mergeCell ref="K7:L7"/>
    <mergeCell ref="K35:T35"/>
    <mergeCell ref="Y7:Z7"/>
    <mergeCell ref="C9:T9"/>
    <mergeCell ref="K16:T16"/>
    <mergeCell ref="K17:T17"/>
    <mergeCell ref="K21:T21"/>
    <mergeCell ref="K22:T22"/>
    <mergeCell ref="M7:N7"/>
    <mergeCell ref="O7:P7"/>
    <mergeCell ref="Q7:R7"/>
    <mergeCell ref="S7:T7"/>
    <mergeCell ref="U7:V7"/>
    <mergeCell ref="W7:X7"/>
    <mergeCell ref="K25:T25"/>
    <mergeCell ref="K26:T26"/>
    <mergeCell ref="K29:T29"/>
    <mergeCell ref="K30:T30"/>
    <mergeCell ref="K34:T34"/>
    <mergeCell ref="K73:T73"/>
    <mergeCell ref="K43:T43"/>
    <mergeCell ref="K44:T44"/>
    <mergeCell ref="K48:T48"/>
    <mergeCell ref="K49:T49"/>
    <mergeCell ref="K55:T55"/>
    <mergeCell ref="K56:T56"/>
    <mergeCell ref="K61:T61"/>
    <mergeCell ref="K62:T62"/>
    <mergeCell ref="C63:T63"/>
    <mergeCell ref="K67:T67"/>
    <mergeCell ref="K68:T68"/>
    <mergeCell ref="K97:T97"/>
    <mergeCell ref="K74:T74"/>
    <mergeCell ref="K79:T79"/>
    <mergeCell ref="K80:T80"/>
    <mergeCell ref="K83:T83"/>
    <mergeCell ref="K84:T84"/>
    <mergeCell ref="K88:T88"/>
    <mergeCell ref="K89:T89"/>
    <mergeCell ref="K94:T94"/>
    <mergeCell ref="K95:T95"/>
    <mergeCell ref="I96:J96"/>
    <mergeCell ref="K96:T96"/>
    <mergeCell ref="A104:AB104"/>
    <mergeCell ref="A105:AB105"/>
    <mergeCell ref="A106:AB106"/>
    <mergeCell ref="A107:N107"/>
    <mergeCell ref="A98:AB98"/>
    <mergeCell ref="A99:N99"/>
    <mergeCell ref="A100:N100"/>
    <mergeCell ref="A101:N101"/>
    <mergeCell ref="A102:N102"/>
    <mergeCell ref="A103:AB103"/>
  </mergeCells>
  <pageMargins left="0.2" right="0.2" top="0.75" bottom="0.75" header="0.3" footer="0.3"/>
  <pageSetup paperSize="5" scale="6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0"/>
  </sheetPr>
  <dimension ref="A1:O92"/>
  <sheetViews>
    <sheetView tabSelected="1" topLeftCell="A39" zoomScaleNormal="100" workbookViewId="0">
      <selection activeCell="C43" sqref="C43:E43"/>
    </sheetView>
  </sheetViews>
  <sheetFormatPr defaultRowHeight="15"/>
  <cols>
    <col min="1" max="1" width="5" style="12" customWidth="1"/>
    <col min="2" max="2" width="30" customWidth="1"/>
    <col min="3" max="3" width="40.140625" customWidth="1"/>
    <col min="4" max="4" width="41.42578125" customWidth="1"/>
    <col min="5" max="5" width="39.42578125" customWidth="1"/>
    <col min="6" max="6" width="14.140625" customWidth="1"/>
    <col min="249" max="249" width="5" customWidth="1"/>
    <col min="250" max="250" width="32.28515625" customWidth="1"/>
    <col min="251" max="251" width="16.140625" customWidth="1"/>
    <col min="252" max="252" width="13.42578125" customWidth="1"/>
    <col min="253" max="253" width="15.7109375" customWidth="1"/>
    <col min="254" max="254" width="11.85546875" customWidth="1"/>
    <col min="255" max="255" width="7" customWidth="1"/>
    <col min="256" max="256" width="12.7109375" customWidth="1"/>
    <col min="257" max="257" width="6.42578125" customWidth="1"/>
    <col min="258" max="258" width="12.7109375" customWidth="1"/>
    <col min="259" max="259" width="7.42578125" customWidth="1"/>
    <col min="260" max="260" width="14.140625" customWidth="1"/>
    <col min="505" max="505" width="5" customWidth="1"/>
    <col min="506" max="506" width="32.28515625" customWidth="1"/>
    <col min="507" max="507" width="16.140625" customWidth="1"/>
    <col min="508" max="508" width="13.42578125" customWidth="1"/>
    <col min="509" max="509" width="15.7109375" customWidth="1"/>
    <col min="510" max="510" width="11.85546875" customWidth="1"/>
    <col min="511" max="511" width="7" customWidth="1"/>
    <col min="512" max="512" width="12.7109375" customWidth="1"/>
    <col min="513" max="513" width="6.42578125" customWidth="1"/>
    <col min="514" max="514" width="12.7109375" customWidth="1"/>
    <col min="515" max="515" width="7.42578125" customWidth="1"/>
    <col min="516" max="516" width="14.140625" customWidth="1"/>
    <col min="761" max="761" width="5" customWidth="1"/>
    <col min="762" max="762" width="32.28515625" customWidth="1"/>
    <col min="763" max="763" width="16.140625" customWidth="1"/>
    <col min="764" max="764" width="13.42578125" customWidth="1"/>
    <col min="765" max="765" width="15.7109375" customWidth="1"/>
    <col min="766" max="766" width="11.85546875" customWidth="1"/>
    <col min="767" max="767" width="7" customWidth="1"/>
    <col min="768" max="768" width="12.7109375" customWidth="1"/>
    <col min="769" max="769" width="6.42578125" customWidth="1"/>
    <col min="770" max="770" width="12.7109375" customWidth="1"/>
    <col min="771" max="771" width="7.42578125" customWidth="1"/>
    <col min="772" max="772" width="14.140625" customWidth="1"/>
    <col min="1017" max="1017" width="5" customWidth="1"/>
    <col min="1018" max="1018" width="32.28515625" customWidth="1"/>
    <col min="1019" max="1019" width="16.140625" customWidth="1"/>
    <col min="1020" max="1020" width="13.42578125" customWidth="1"/>
    <col min="1021" max="1021" width="15.7109375" customWidth="1"/>
    <col min="1022" max="1022" width="11.85546875" customWidth="1"/>
    <col min="1023" max="1023" width="7" customWidth="1"/>
    <col min="1024" max="1024" width="12.7109375" customWidth="1"/>
    <col min="1025" max="1025" width="6.42578125" customWidth="1"/>
    <col min="1026" max="1026" width="12.7109375" customWidth="1"/>
    <col min="1027" max="1027" width="7.42578125" customWidth="1"/>
    <col min="1028" max="1028" width="14.140625" customWidth="1"/>
    <col min="1273" max="1273" width="5" customWidth="1"/>
    <col min="1274" max="1274" width="32.28515625" customWidth="1"/>
    <col min="1275" max="1275" width="16.140625" customWidth="1"/>
    <col min="1276" max="1276" width="13.42578125" customWidth="1"/>
    <col min="1277" max="1277" width="15.7109375" customWidth="1"/>
    <col min="1278" max="1278" width="11.85546875" customWidth="1"/>
    <col min="1279" max="1279" width="7" customWidth="1"/>
    <col min="1280" max="1280" width="12.7109375" customWidth="1"/>
    <col min="1281" max="1281" width="6.42578125" customWidth="1"/>
    <col min="1282" max="1282" width="12.7109375" customWidth="1"/>
    <col min="1283" max="1283" width="7.42578125" customWidth="1"/>
    <col min="1284" max="1284" width="14.140625" customWidth="1"/>
    <col min="1529" max="1529" width="5" customWidth="1"/>
    <col min="1530" max="1530" width="32.28515625" customWidth="1"/>
    <col min="1531" max="1531" width="16.140625" customWidth="1"/>
    <col min="1532" max="1532" width="13.42578125" customWidth="1"/>
    <col min="1533" max="1533" width="15.7109375" customWidth="1"/>
    <col min="1534" max="1534" width="11.85546875" customWidth="1"/>
    <col min="1535" max="1535" width="7" customWidth="1"/>
    <col min="1536" max="1536" width="12.7109375" customWidth="1"/>
    <col min="1537" max="1537" width="6.42578125" customWidth="1"/>
    <col min="1538" max="1538" width="12.7109375" customWidth="1"/>
    <col min="1539" max="1539" width="7.42578125" customWidth="1"/>
    <col min="1540" max="1540" width="14.140625" customWidth="1"/>
    <col min="1785" max="1785" width="5" customWidth="1"/>
    <col min="1786" max="1786" width="32.28515625" customWidth="1"/>
    <col min="1787" max="1787" width="16.140625" customWidth="1"/>
    <col min="1788" max="1788" width="13.42578125" customWidth="1"/>
    <col min="1789" max="1789" width="15.7109375" customWidth="1"/>
    <col min="1790" max="1790" width="11.85546875" customWidth="1"/>
    <col min="1791" max="1791" width="7" customWidth="1"/>
    <col min="1792" max="1792" width="12.7109375" customWidth="1"/>
    <col min="1793" max="1793" width="6.42578125" customWidth="1"/>
    <col min="1794" max="1794" width="12.7109375" customWidth="1"/>
    <col min="1795" max="1795" width="7.42578125" customWidth="1"/>
    <col min="1796" max="1796" width="14.140625" customWidth="1"/>
    <col min="2041" max="2041" width="5" customWidth="1"/>
    <col min="2042" max="2042" width="32.28515625" customWidth="1"/>
    <col min="2043" max="2043" width="16.140625" customWidth="1"/>
    <col min="2044" max="2044" width="13.42578125" customWidth="1"/>
    <col min="2045" max="2045" width="15.7109375" customWidth="1"/>
    <col min="2046" max="2046" width="11.85546875" customWidth="1"/>
    <col min="2047" max="2047" width="7" customWidth="1"/>
    <col min="2048" max="2048" width="12.7109375" customWidth="1"/>
    <col min="2049" max="2049" width="6.42578125" customWidth="1"/>
    <col min="2050" max="2050" width="12.7109375" customWidth="1"/>
    <col min="2051" max="2051" width="7.42578125" customWidth="1"/>
    <col min="2052" max="2052" width="14.140625" customWidth="1"/>
    <col min="2297" max="2297" width="5" customWidth="1"/>
    <col min="2298" max="2298" width="32.28515625" customWidth="1"/>
    <col min="2299" max="2299" width="16.140625" customWidth="1"/>
    <col min="2300" max="2300" width="13.42578125" customWidth="1"/>
    <col min="2301" max="2301" width="15.7109375" customWidth="1"/>
    <col min="2302" max="2302" width="11.85546875" customWidth="1"/>
    <col min="2303" max="2303" width="7" customWidth="1"/>
    <col min="2304" max="2304" width="12.7109375" customWidth="1"/>
    <col min="2305" max="2305" width="6.42578125" customWidth="1"/>
    <col min="2306" max="2306" width="12.7109375" customWidth="1"/>
    <col min="2307" max="2307" width="7.42578125" customWidth="1"/>
    <col min="2308" max="2308" width="14.140625" customWidth="1"/>
    <col min="2553" max="2553" width="5" customWidth="1"/>
    <col min="2554" max="2554" width="32.28515625" customWidth="1"/>
    <col min="2555" max="2555" width="16.140625" customWidth="1"/>
    <col min="2556" max="2556" width="13.42578125" customWidth="1"/>
    <col min="2557" max="2557" width="15.7109375" customWidth="1"/>
    <col min="2558" max="2558" width="11.85546875" customWidth="1"/>
    <col min="2559" max="2559" width="7" customWidth="1"/>
    <col min="2560" max="2560" width="12.7109375" customWidth="1"/>
    <col min="2561" max="2561" width="6.42578125" customWidth="1"/>
    <col min="2562" max="2562" width="12.7109375" customWidth="1"/>
    <col min="2563" max="2563" width="7.42578125" customWidth="1"/>
    <col min="2564" max="2564" width="14.140625" customWidth="1"/>
    <col min="2809" max="2809" width="5" customWidth="1"/>
    <col min="2810" max="2810" width="32.28515625" customWidth="1"/>
    <col min="2811" max="2811" width="16.140625" customWidth="1"/>
    <col min="2812" max="2812" width="13.42578125" customWidth="1"/>
    <col min="2813" max="2813" width="15.7109375" customWidth="1"/>
    <col min="2814" max="2814" width="11.85546875" customWidth="1"/>
    <col min="2815" max="2815" width="7" customWidth="1"/>
    <col min="2816" max="2816" width="12.7109375" customWidth="1"/>
    <col min="2817" max="2817" width="6.42578125" customWidth="1"/>
    <col min="2818" max="2818" width="12.7109375" customWidth="1"/>
    <col min="2819" max="2819" width="7.42578125" customWidth="1"/>
    <col min="2820" max="2820" width="14.140625" customWidth="1"/>
    <col min="3065" max="3065" width="5" customWidth="1"/>
    <col min="3066" max="3066" width="32.28515625" customWidth="1"/>
    <col min="3067" max="3067" width="16.140625" customWidth="1"/>
    <col min="3068" max="3068" width="13.42578125" customWidth="1"/>
    <col min="3069" max="3069" width="15.7109375" customWidth="1"/>
    <col min="3070" max="3070" width="11.85546875" customWidth="1"/>
    <col min="3071" max="3071" width="7" customWidth="1"/>
    <col min="3072" max="3072" width="12.7109375" customWidth="1"/>
    <col min="3073" max="3073" width="6.42578125" customWidth="1"/>
    <col min="3074" max="3074" width="12.7109375" customWidth="1"/>
    <col min="3075" max="3075" width="7.42578125" customWidth="1"/>
    <col min="3076" max="3076" width="14.140625" customWidth="1"/>
    <col min="3321" max="3321" width="5" customWidth="1"/>
    <col min="3322" max="3322" width="32.28515625" customWidth="1"/>
    <col min="3323" max="3323" width="16.140625" customWidth="1"/>
    <col min="3324" max="3324" width="13.42578125" customWidth="1"/>
    <col min="3325" max="3325" width="15.7109375" customWidth="1"/>
    <col min="3326" max="3326" width="11.85546875" customWidth="1"/>
    <col min="3327" max="3327" width="7" customWidth="1"/>
    <col min="3328" max="3328" width="12.7109375" customWidth="1"/>
    <col min="3329" max="3329" width="6.42578125" customWidth="1"/>
    <col min="3330" max="3330" width="12.7109375" customWidth="1"/>
    <col min="3331" max="3331" width="7.42578125" customWidth="1"/>
    <col min="3332" max="3332" width="14.140625" customWidth="1"/>
    <col min="3577" max="3577" width="5" customWidth="1"/>
    <col min="3578" max="3578" width="32.28515625" customWidth="1"/>
    <col min="3579" max="3579" width="16.140625" customWidth="1"/>
    <col min="3580" max="3580" width="13.42578125" customWidth="1"/>
    <col min="3581" max="3581" width="15.7109375" customWidth="1"/>
    <col min="3582" max="3582" width="11.85546875" customWidth="1"/>
    <col min="3583" max="3583" width="7" customWidth="1"/>
    <col min="3584" max="3584" width="12.7109375" customWidth="1"/>
    <col min="3585" max="3585" width="6.42578125" customWidth="1"/>
    <col min="3586" max="3586" width="12.7109375" customWidth="1"/>
    <col min="3587" max="3587" width="7.42578125" customWidth="1"/>
    <col min="3588" max="3588" width="14.140625" customWidth="1"/>
    <col min="3833" max="3833" width="5" customWidth="1"/>
    <col min="3834" max="3834" width="32.28515625" customWidth="1"/>
    <col min="3835" max="3835" width="16.140625" customWidth="1"/>
    <col min="3836" max="3836" width="13.42578125" customWidth="1"/>
    <col min="3837" max="3837" width="15.7109375" customWidth="1"/>
    <col min="3838" max="3838" width="11.85546875" customWidth="1"/>
    <col min="3839" max="3839" width="7" customWidth="1"/>
    <col min="3840" max="3840" width="12.7109375" customWidth="1"/>
    <col min="3841" max="3841" width="6.42578125" customWidth="1"/>
    <col min="3842" max="3842" width="12.7109375" customWidth="1"/>
    <col min="3843" max="3843" width="7.42578125" customWidth="1"/>
    <col min="3844" max="3844" width="14.140625" customWidth="1"/>
    <col min="4089" max="4089" width="5" customWidth="1"/>
    <col min="4090" max="4090" width="32.28515625" customWidth="1"/>
    <col min="4091" max="4091" width="16.140625" customWidth="1"/>
    <col min="4092" max="4092" width="13.42578125" customWidth="1"/>
    <col min="4093" max="4093" width="15.7109375" customWidth="1"/>
    <col min="4094" max="4094" width="11.85546875" customWidth="1"/>
    <col min="4095" max="4095" width="7" customWidth="1"/>
    <col min="4096" max="4096" width="12.7109375" customWidth="1"/>
    <col min="4097" max="4097" width="6.42578125" customWidth="1"/>
    <col min="4098" max="4098" width="12.7109375" customWidth="1"/>
    <col min="4099" max="4099" width="7.42578125" customWidth="1"/>
    <col min="4100" max="4100" width="14.140625" customWidth="1"/>
    <col min="4345" max="4345" width="5" customWidth="1"/>
    <col min="4346" max="4346" width="32.28515625" customWidth="1"/>
    <col min="4347" max="4347" width="16.140625" customWidth="1"/>
    <col min="4348" max="4348" width="13.42578125" customWidth="1"/>
    <col min="4349" max="4349" width="15.7109375" customWidth="1"/>
    <col min="4350" max="4350" width="11.85546875" customWidth="1"/>
    <col min="4351" max="4351" width="7" customWidth="1"/>
    <col min="4352" max="4352" width="12.7109375" customWidth="1"/>
    <col min="4353" max="4353" width="6.42578125" customWidth="1"/>
    <col min="4354" max="4354" width="12.7109375" customWidth="1"/>
    <col min="4355" max="4355" width="7.42578125" customWidth="1"/>
    <col min="4356" max="4356" width="14.140625" customWidth="1"/>
    <col min="4601" max="4601" width="5" customWidth="1"/>
    <col min="4602" max="4602" width="32.28515625" customWidth="1"/>
    <col min="4603" max="4603" width="16.140625" customWidth="1"/>
    <col min="4604" max="4604" width="13.42578125" customWidth="1"/>
    <col min="4605" max="4605" width="15.7109375" customWidth="1"/>
    <col min="4606" max="4606" width="11.85546875" customWidth="1"/>
    <col min="4607" max="4607" width="7" customWidth="1"/>
    <col min="4608" max="4608" width="12.7109375" customWidth="1"/>
    <col min="4609" max="4609" width="6.42578125" customWidth="1"/>
    <col min="4610" max="4610" width="12.7109375" customWidth="1"/>
    <col min="4611" max="4611" width="7.42578125" customWidth="1"/>
    <col min="4612" max="4612" width="14.140625" customWidth="1"/>
    <col min="4857" max="4857" width="5" customWidth="1"/>
    <col min="4858" max="4858" width="32.28515625" customWidth="1"/>
    <col min="4859" max="4859" width="16.140625" customWidth="1"/>
    <col min="4860" max="4860" width="13.42578125" customWidth="1"/>
    <col min="4861" max="4861" width="15.7109375" customWidth="1"/>
    <col min="4862" max="4862" width="11.85546875" customWidth="1"/>
    <col min="4863" max="4863" width="7" customWidth="1"/>
    <col min="4864" max="4864" width="12.7109375" customWidth="1"/>
    <col min="4865" max="4865" width="6.42578125" customWidth="1"/>
    <col min="4866" max="4866" width="12.7109375" customWidth="1"/>
    <col min="4867" max="4867" width="7.42578125" customWidth="1"/>
    <col min="4868" max="4868" width="14.140625" customWidth="1"/>
    <col min="5113" max="5113" width="5" customWidth="1"/>
    <col min="5114" max="5114" width="32.28515625" customWidth="1"/>
    <col min="5115" max="5115" width="16.140625" customWidth="1"/>
    <col min="5116" max="5116" width="13.42578125" customWidth="1"/>
    <col min="5117" max="5117" width="15.7109375" customWidth="1"/>
    <col min="5118" max="5118" width="11.85546875" customWidth="1"/>
    <col min="5119" max="5119" width="7" customWidth="1"/>
    <col min="5120" max="5120" width="12.7109375" customWidth="1"/>
    <col min="5121" max="5121" width="6.42578125" customWidth="1"/>
    <col min="5122" max="5122" width="12.7109375" customWidth="1"/>
    <col min="5123" max="5123" width="7.42578125" customWidth="1"/>
    <col min="5124" max="5124" width="14.140625" customWidth="1"/>
    <col min="5369" max="5369" width="5" customWidth="1"/>
    <col min="5370" max="5370" width="32.28515625" customWidth="1"/>
    <col min="5371" max="5371" width="16.140625" customWidth="1"/>
    <col min="5372" max="5372" width="13.42578125" customWidth="1"/>
    <col min="5373" max="5373" width="15.7109375" customWidth="1"/>
    <col min="5374" max="5374" width="11.85546875" customWidth="1"/>
    <col min="5375" max="5375" width="7" customWidth="1"/>
    <col min="5376" max="5376" width="12.7109375" customWidth="1"/>
    <col min="5377" max="5377" width="6.42578125" customWidth="1"/>
    <col min="5378" max="5378" width="12.7109375" customWidth="1"/>
    <col min="5379" max="5379" width="7.42578125" customWidth="1"/>
    <col min="5380" max="5380" width="14.140625" customWidth="1"/>
    <col min="5625" max="5625" width="5" customWidth="1"/>
    <col min="5626" max="5626" width="32.28515625" customWidth="1"/>
    <col min="5627" max="5627" width="16.140625" customWidth="1"/>
    <col min="5628" max="5628" width="13.42578125" customWidth="1"/>
    <col min="5629" max="5629" width="15.7109375" customWidth="1"/>
    <col min="5630" max="5630" width="11.85546875" customWidth="1"/>
    <col min="5631" max="5631" width="7" customWidth="1"/>
    <col min="5632" max="5632" width="12.7109375" customWidth="1"/>
    <col min="5633" max="5633" width="6.42578125" customWidth="1"/>
    <col min="5634" max="5634" width="12.7109375" customWidth="1"/>
    <col min="5635" max="5635" width="7.42578125" customWidth="1"/>
    <col min="5636" max="5636" width="14.140625" customWidth="1"/>
    <col min="5881" max="5881" width="5" customWidth="1"/>
    <col min="5882" max="5882" width="32.28515625" customWidth="1"/>
    <col min="5883" max="5883" width="16.140625" customWidth="1"/>
    <col min="5884" max="5884" width="13.42578125" customWidth="1"/>
    <col min="5885" max="5885" width="15.7109375" customWidth="1"/>
    <col min="5886" max="5886" width="11.85546875" customWidth="1"/>
    <col min="5887" max="5887" width="7" customWidth="1"/>
    <col min="5888" max="5888" width="12.7109375" customWidth="1"/>
    <col min="5889" max="5889" width="6.42578125" customWidth="1"/>
    <col min="5890" max="5890" width="12.7109375" customWidth="1"/>
    <col min="5891" max="5891" width="7.42578125" customWidth="1"/>
    <col min="5892" max="5892" width="14.140625" customWidth="1"/>
    <col min="6137" max="6137" width="5" customWidth="1"/>
    <col min="6138" max="6138" width="32.28515625" customWidth="1"/>
    <col min="6139" max="6139" width="16.140625" customWidth="1"/>
    <col min="6140" max="6140" width="13.42578125" customWidth="1"/>
    <col min="6141" max="6141" width="15.7109375" customWidth="1"/>
    <col min="6142" max="6142" width="11.85546875" customWidth="1"/>
    <col min="6143" max="6143" width="7" customWidth="1"/>
    <col min="6144" max="6144" width="12.7109375" customWidth="1"/>
    <col min="6145" max="6145" width="6.42578125" customWidth="1"/>
    <col min="6146" max="6146" width="12.7109375" customWidth="1"/>
    <col min="6147" max="6147" width="7.42578125" customWidth="1"/>
    <col min="6148" max="6148" width="14.140625" customWidth="1"/>
    <col min="6393" max="6393" width="5" customWidth="1"/>
    <col min="6394" max="6394" width="32.28515625" customWidth="1"/>
    <col min="6395" max="6395" width="16.140625" customWidth="1"/>
    <col min="6396" max="6396" width="13.42578125" customWidth="1"/>
    <col min="6397" max="6397" width="15.7109375" customWidth="1"/>
    <col min="6398" max="6398" width="11.85546875" customWidth="1"/>
    <col min="6399" max="6399" width="7" customWidth="1"/>
    <col min="6400" max="6400" width="12.7109375" customWidth="1"/>
    <col min="6401" max="6401" width="6.42578125" customWidth="1"/>
    <col min="6402" max="6402" width="12.7109375" customWidth="1"/>
    <col min="6403" max="6403" width="7.42578125" customWidth="1"/>
    <col min="6404" max="6404" width="14.140625" customWidth="1"/>
    <col min="6649" max="6649" width="5" customWidth="1"/>
    <col min="6650" max="6650" width="32.28515625" customWidth="1"/>
    <col min="6651" max="6651" width="16.140625" customWidth="1"/>
    <col min="6652" max="6652" width="13.42578125" customWidth="1"/>
    <col min="6653" max="6653" width="15.7109375" customWidth="1"/>
    <col min="6654" max="6654" width="11.85546875" customWidth="1"/>
    <col min="6655" max="6655" width="7" customWidth="1"/>
    <col min="6656" max="6656" width="12.7109375" customWidth="1"/>
    <col min="6657" max="6657" width="6.42578125" customWidth="1"/>
    <col min="6658" max="6658" width="12.7109375" customWidth="1"/>
    <col min="6659" max="6659" width="7.42578125" customWidth="1"/>
    <col min="6660" max="6660" width="14.140625" customWidth="1"/>
    <col min="6905" max="6905" width="5" customWidth="1"/>
    <col min="6906" max="6906" width="32.28515625" customWidth="1"/>
    <col min="6907" max="6907" width="16.140625" customWidth="1"/>
    <col min="6908" max="6908" width="13.42578125" customWidth="1"/>
    <col min="6909" max="6909" width="15.7109375" customWidth="1"/>
    <col min="6910" max="6910" width="11.85546875" customWidth="1"/>
    <col min="6911" max="6911" width="7" customWidth="1"/>
    <col min="6912" max="6912" width="12.7109375" customWidth="1"/>
    <col min="6913" max="6913" width="6.42578125" customWidth="1"/>
    <col min="6914" max="6914" width="12.7109375" customWidth="1"/>
    <col min="6915" max="6915" width="7.42578125" customWidth="1"/>
    <col min="6916" max="6916" width="14.140625" customWidth="1"/>
    <col min="7161" max="7161" width="5" customWidth="1"/>
    <col min="7162" max="7162" width="32.28515625" customWidth="1"/>
    <col min="7163" max="7163" width="16.140625" customWidth="1"/>
    <col min="7164" max="7164" width="13.42578125" customWidth="1"/>
    <col min="7165" max="7165" width="15.7109375" customWidth="1"/>
    <col min="7166" max="7166" width="11.85546875" customWidth="1"/>
    <col min="7167" max="7167" width="7" customWidth="1"/>
    <col min="7168" max="7168" width="12.7109375" customWidth="1"/>
    <col min="7169" max="7169" width="6.42578125" customWidth="1"/>
    <col min="7170" max="7170" width="12.7109375" customWidth="1"/>
    <col min="7171" max="7171" width="7.42578125" customWidth="1"/>
    <col min="7172" max="7172" width="14.140625" customWidth="1"/>
    <col min="7417" max="7417" width="5" customWidth="1"/>
    <col min="7418" max="7418" width="32.28515625" customWidth="1"/>
    <col min="7419" max="7419" width="16.140625" customWidth="1"/>
    <col min="7420" max="7420" width="13.42578125" customWidth="1"/>
    <col min="7421" max="7421" width="15.7109375" customWidth="1"/>
    <col min="7422" max="7422" width="11.85546875" customWidth="1"/>
    <col min="7423" max="7423" width="7" customWidth="1"/>
    <col min="7424" max="7424" width="12.7109375" customWidth="1"/>
    <col min="7425" max="7425" width="6.42578125" customWidth="1"/>
    <col min="7426" max="7426" width="12.7109375" customWidth="1"/>
    <col min="7427" max="7427" width="7.42578125" customWidth="1"/>
    <col min="7428" max="7428" width="14.140625" customWidth="1"/>
    <col min="7673" max="7673" width="5" customWidth="1"/>
    <col min="7674" max="7674" width="32.28515625" customWidth="1"/>
    <col min="7675" max="7675" width="16.140625" customWidth="1"/>
    <col min="7676" max="7676" width="13.42578125" customWidth="1"/>
    <col min="7677" max="7677" width="15.7109375" customWidth="1"/>
    <col min="7678" max="7678" width="11.85546875" customWidth="1"/>
    <col min="7679" max="7679" width="7" customWidth="1"/>
    <col min="7680" max="7680" width="12.7109375" customWidth="1"/>
    <col min="7681" max="7681" width="6.42578125" customWidth="1"/>
    <col min="7682" max="7682" width="12.7109375" customWidth="1"/>
    <col min="7683" max="7683" width="7.42578125" customWidth="1"/>
    <col min="7684" max="7684" width="14.140625" customWidth="1"/>
    <col min="7929" max="7929" width="5" customWidth="1"/>
    <col min="7930" max="7930" width="32.28515625" customWidth="1"/>
    <col min="7931" max="7931" width="16.140625" customWidth="1"/>
    <col min="7932" max="7932" width="13.42578125" customWidth="1"/>
    <col min="7933" max="7933" width="15.7109375" customWidth="1"/>
    <col min="7934" max="7934" width="11.85546875" customWidth="1"/>
    <col min="7935" max="7935" width="7" customWidth="1"/>
    <col min="7936" max="7936" width="12.7109375" customWidth="1"/>
    <col min="7937" max="7937" width="6.42578125" customWidth="1"/>
    <col min="7938" max="7938" width="12.7109375" customWidth="1"/>
    <col min="7939" max="7939" width="7.42578125" customWidth="1"/>
    <col min="7940" max="7940" width="14.140625" customWidth="1"/>
    <col min="8185" max="8185" width="5" customWidth="1"/>
    <col min="8186" max="8186" width="32.28515625" customWidth="1"/>
    <col min="8187" max="8187" width="16.140625" customWidth="1"/>
    <col min="8188" max="8188" width="13.42578125" customWidth="1"/>
    <col min="8189" max="8189" width="15.7109375" customWidth="1"/>
    <col min="8190" max="8190" width="11.85546875" customWidth="1"/>
    <col min="8191" max="8191" width="7" customWidth="1"/>
    <col min="8192" max="8192" width="12.7109375" customWidth="1"/>
    <col min="8193" max="8193" width="6.42578125" customWidth="1"/>
    <col min="8194" max="8194" width="12.7109375" customWidth="1"/>
    <col min="8195" max="8195" width="7.42578125" customWidth="1"/>
    <col min="8196" max="8196" width="14.140625" customWidth="1"/>
    <col min="8441" max="8441" width="5" customWidth="1"/>
    <col min="8442" max="8442" width="32.28515625" customWidth="1"/>
    <col min="8443" max="8443" width="16.140625" customWidth="1"/>
    <col min="8444" max="8444" width="13.42578125" customWidth="1"/>
    <col min="8445" max="8445" width="15.7109375" customWidth="1"/>
    <col min="8446" max="8446" width="11.85546875" customWidth="1"/>
    <col min="8447" max="8447" width="7" customWidth="1"/>
    <col min="8448" max="8448" width="12.7109375" customWidth="1"/>
    <col min="8449" max="8449" width="6.42578125" customWidth="1"/>
    <col min="8450" max="8450" width="12.7109375" customWidth="1"/>
    <col min="8451" max="8451" width="7.42578125" customWidth="1"/>
    <col min="8452" max="8452" width="14.140625" customWidth="1"/>
    <col min="8697" max="8697" width="5" customWidth="1"/>
    <col min="8698" max="8698" width="32.28515625" customWidth="1"/>
    <col min="8699" max="8699" width="16.140625" customWidth="1"/>
    <col min="8700" max="8700" width="13.42578125" customWidth="1"/>
    <col min="8701" max="8701" width="15.7109375" customWidth="1"/>
    <col min="8702" max="8702" width="11.85546875" customWidth="1"/>
    <col min="8703" max="8703" width="7" customWidth="1"/>
    <col min="8704" max="8704" width="12.7109375" customWidth="1"/>
    <col min="8705" max="8705" width="6.42578125" customWidth="1"/>
    <col min="8706" max="8706" width="12.7109375" customWidth="1"/>
    <col min="8707" max="8707" width="7.42578125" customWidth="1"/>
    <col min="8708" max="8708" width="14.140625" customWidth="1"/>
    <col min="8953" max="8953" width="5" customWidth="1"/>
    <col min="8954" max="8954" width="32.28515625" customWidth="1"/>
    <col min="8955" max="8955" width="16.140625" customWidth="1"/>
    <col min="8956" max="8956" width="13.42578125" customWidth="1"/>
    <col min="8957" max="8957" width="15.7109375" customWidth="1"/>
    <col min="8958" max="8958" width="11.85546875" customWidth="1"/>
    <col min="8959" max="8959" width="7" customWidth="1"/>
    <col min="8960" max="8960" width="12.7109375" customWidth="1"/>
    <col min="8961" max="8961" width="6.42578125" customWidth="1"/>
    <col min="8962" max="8962" width="12.7109375" customWidth="1"/>
    <col min="8963" max="8963" width="7.42578125" customWidth="1"/>
    <col min="8964" max="8964" width="14.140625" customWidth="1"/>
    <col min="9209" max="9209" width="5" customWidth="1"/>
    <col min="9210" max="9210" width="32.28515625" customWidth="1"/>
    <col min="9211" max="9211" width="16.140625" customWidth="1"/>
    <col min="9212" max="9212" width="13.42578125" customWidth="1"/>
    <col min="9213" max="9213" width="15.7109375" customWidth="1"/>
    <col min="9214" max="9214" width="11.85546875" customWidth="1"/>
    <col min="9215" max="9215" width="7" customWidth="1"/>
    <col min="9216" max="9216" width="12.7109375" customWidth="1"/>
    <col min="9217" max="9217" width="6.42578125" customWidth="1"/>
    <col min="9218" max="9218" width="12.7109375" customWidth="1"/>
    <col min="9219" max="9219" width="7.42578125" customWidth="1"/>
    <col min="9220" max="9220" width="14.140625" customWidth="1"/>
    <col min="9465" max="9465" width="5" customWidth="1"/>
    <col min="9466" max="9466" width="32.28515625" customWidth="1"/>
    <col min="9467" max="9467" width="16.140625" customWidth="1"/>
    <col min="9468" max="9468" width="13.42578125" customWidth="1"/>
    <col min="9469" max="9469" width="15.7109375" customWidth="1"/>
    <col min="9470" max="9470" width="11.85546875" customWidth="1"/>
    <col min="9471" max="9471" width="7" customWidth="1"/>
    <col min="9472" max="9472" width="12.7109375" customWidth="1"/>
    <col min="9473" max="9473" width="6.42578125" customWidth="1"/>
    <col min="9474" max="9474" width="12.7109375" customWidth="1"/>
    <col min="9475" max="9475" width="7.42578125" customWidth="1"/>
    <col min="9476" max="9476" width="14.140625" customWidth="1"/>
    <col min="9721" max="9721" width="5" customWidth="1"/>
    <col min="9722" max="9722" width="32.28515625" customWidth="1"/>
    <col min="9723" max="9723" width="16.140625" customWidth="1"/>
    <col min="9724" max="9724" width="13.42578125" customWidth="1"/>
    <col min="9725" max="9725" width="15.7109375" customWidth="1"/>
    <col min="9726" max="9726" width="11.85546875" customWidth="1"/>
    <col min="9727" max="9727" width="7" customWidth="1"/>
    <col min="9728" max="9728" width="12.7109375" customWidth="1"/>
    <col min="9729" max="9729" width="6.42578125" customWidth="1"/>
    <col min="9730" max="9730" width="12.7109375" customWidth="1"/>
    <col min="9731" max="9731" width="7.42578125" customWidth="1"/>
    <col min="9732" max="9732" width="14.140625" customWidth="1"/>
    <col min="9977" max="9977" width="5" customWidth="1"/>
    <col min="9978" max="9978" width="32.28515625" customWidth="1"/>
    <col min="9979" max="9979" width="16.140625" customWidth="1"/>
    <col min="9980" max="9980" width="13.42578125" customWidth="1"/>
    <col min="9981" max="9981" width="15.7109375" customWidth="1"/>
    <col min="9982" max="9982" width="11.85546875" customWidth="1"/>
    <col min="9983" max="9983" width="7" customWidth="1"/>
    <col min="9984" max="9984" width="12.7109375" customWidth="1"/>
    <col min="9985" max="9985" width="6.42578125" customWidth="1"/>
    <col min="9986" max="9986" width="12.7109375" customWidth="1"/>
    <col min="9987" max="9987" width="7.42578125" customWidth="1"/>
    <col min="9988" max="9988" width="14.140625" customWidth="1"/>
    <col min="10233" max="10233" width="5" customWidth="1"/>
    <col min="10234" max="10234" width="32.28515625" customWidth="1"/>
    <col min="10235" max="10235" width="16.140625" customWidth="1"/>
    <col min="10236" max="10236" width="13.42578125" customWidth="1"/>
    <col min="10237" max="10237" width="15.7109375" customWidth="1"/>
    <col min="10238" max="10238" width="11.85546875" customWidth="1"/>
    <col min="10239" max="10239" width="7" customWidth="1"/>
    <col min="10240" max="10240" width="12.7109375" customWidth="1"/>
    <col min="10241" max="10241" width="6.42578125" customWidth="1"/>
    <col min="10242" max="10242" width="12.7109375" customWidth="1"/>
    <col min="10243" max="10243" width="7.42578125" customWidth="1"/>
    <col min="10244" max="10244" width="14.140625" customWidth="1"/>
    <col min="10489" max="10489" width="5" customWidth="1"/>
    <col min="10490" max="10490" width="32.28515625" customWidth="1"/>
    <col min="10491" max="10491" width="16.140625" customWidth="1"/>
    <col min="10492" max="10492" width="13.42578125" customWidth="1"/>
    <col min="10493" max="10493" width="15.7109375" customWidth="1"/>
    <col min="10494" max="10494" width="11.85546875" customWidth="1"/>
    <col min="10495" max="10495" width="7" customWidth="1"/>
    <col min="10496" max="10496" width="12.7109375" customWidth="1"/>
    <col min="10497" max="10497" width="6.42578125" customWidth="1"/>
    <col min="10498" max="10498" width="12.7109375" customWidth="1"/>
    <col min="10499" max="10499" width="7.42578125" customWidth="1"/>
    <col min="10500" max="10500" width="14.140625" customWidth="1"/>
    <col min="10745" max="10745" width="5" customWidth="1"/>
    <col min="10746" max="10746" width="32.28515625" customWidth="1"/>
    <col min="10747" max="10747" width="16.140625" customWidth="1"/>
    <col min="10748" max="10748" width="13.42578125" customWidth="1"/>
    <col min="10749" max="10749" width="15.7109375" customWidth="1"/>
    <col min="10750" max="10750" width="11.85546875" customWidth="1"/>
    <col min="10751" max="10751" width="7" customWidth="1"/>
    <col min="10752" max="10752" width="12.7109375" customWidth="1"/>
    <col min="10753" max="10753" width="6.42578125" customWidth="1"/>
    <col min="10754" max="10754" width="12.7109375" customWidth="1"/>
    <col min="10755" max="10755" width="7.42578125" customWidth="1"/>
    <col min="10756" max="10756" width="14.140625" customWidth="1"/>
    <col min="11001" max="11001" width="5" customWidth="1"/>
    <col min="11002" max="11002" width="32.28515625" customWidth="1"/>
    <col min="11003" max="11003" width="16.140625" customWidth="1"/>
    <col min="11004" max="11004" width="13.42578125" customWidth="1"/>
    <col min="11005" max="11005" width="15.7109375" customWidth="1"/>
    <col min="11006" max="11006" width="11.85546875" customWidth="1"/>
    <col min="11007" max="11007" width="7" customWidth="1"/>
    <col min="11008" max="11008" width="12.7109375" customWidth="1"/>
    <col min="11009" max="11009" width="6.42578125" customWidth="1"/>
    <col min="11010" max="11010" width="12.7109375" customWidth="1"/>
    <col min="11011" max="11011" width="7.42578125" customWidth="1"/>
    <col min="11012" max="11012" width="14.140625" customWidth="1"/>
    <col min="11257" max="11257" width="5" customWidth="1"/>
    <col min="11258" max="11258" width="32.28515625" customWidth="1"/>
    <col min="11259" max="11259" width="16.140625" customWidth="1"/>
    <col min="11260" max="11260" width="13.42578125" customWidth="1"/>
    <col min="11261" max="11261" width="15.7109375" customWidth="1"/>
    <col min="11262" max="11262" width="11.85546875" customWidth="1"/>
    <col min="11263" max="11263" width="7" customWidth="1"/>
    <col min="11264" max="11264" width="12.7109375" customWidth="1"/>
    <col min="11265" max="11265" width="6.42578125" customWidth="1"/>
    <col min="11266" max="11266" width="12.7109375" customWidth="1"/>
    <col min="11267" max="11267" width="7.42578125" customWidth="1"/>
    <col min="11268" max="11268" width="14.140625" customWidth="1"/>
    <col min="11513" max="11513" width="5" customWidth="1"/>
    <col min="11514" max="11514" width="32.28515625" customWidth="1"/>
    <col min="11515" max="11515" width="16.140625" customWidth="1"/>
    <col min="11516" max="11516" width="13.42578125" customWidth="1"/>
    <col min="11517" max="11517" width="15.7109375" customWidth="1"/>
    <col min="11518" max="11518" width="11.85546875" customWidth="1"/>
    <col min="11519" max="11519" width="7" customWidth="1"/>
    <col min="11520" max="11520" width="12.7109375" customWidth="1"/>
    <col min="11521" max="11521" width="6.42578125" customWidth="1"/>
    <col min="11522" max="11522" width="12.7109375" customWidth="1"/>
    <col min="11523" max="11523" width="7.42578125" customWidth="1"/>
    <col min="11524" max="11524" width="14.140625" customWidth="1"/>
    <col min="11769" max="11769" width="5" customWidth="1"/>
    <col min="11770" max="11770" width="32.28515625" customWidth="1"/>
    <col min="11771" max="11771" width="16.140625" customWidth="1"/>
    <col min="11772" max="11772" width="13.42578125" customWidth="1"/>
    <col min="11773" max="11773" width="15.7109375" customWidth="1"/>
    <col min="11774" max="11774" width="11.85546875" customWidth="1"/>
    <col min="11775" max="11775" width="7" customWidth="1"/>
    <col min="11776" max="11776" width="12.7109375" customWidth="1"/>
    <col min="11777" max="11777" width="6.42578125" customWidth="1"/>
    <col min="11778" max="11778" width="12.7109375" customWidth="1"/>
    <col min="11779" max="11779" width="7.42578125" customWidth="1"/>
    <col min="11780" max="11780" width="14.140625" customWidth="1"/>
    <col min="12025" max="12025" width="5" customWidth="1"/>
    <col min="12026" max="12026" width="32.28515625" customWidth="1"/>
    <col min="12027" max="12027" width="16.140625" customWidth="1"/>
    <col min="12028" max="12028" width="13.42578125" customWidth="1"/>
    <col min="12029" max="12029" width="15.7109375" customWidth="1"/>
    <col min="12030" max="12030" width="11.85546875" customWidth="1"/>
    <col min="12031" max="12031" width="7" customWidth="1"/>
    <col min="12032" max="12032" width="12.7109375" customWidth="1"/>
    <col min="12033" max="12033" width="6.42578125" customWidth="1"/>
    <col min="12034" max="12034" width="12.7109375" customWidth="1"/>
    <col min="12035" max="12035" width="7.42578125" customWidth="1"/>
    <col min="12036" max="12036" width="14.140625" customWidth="1"/>
    <col min="12281" max="12281" width="5" customWidth="1"/>
    <col min="12282" max="12282" width="32.28515625" customWidth="1"/>
    <col min="12283" max="12283" width="16.140625" customWidth="1"/>
    <col min="12284" max="12284" width="13.42578125" customWidth="1"/>
    <col min="12285" max="12285" width="15.7109375" customWidth="1"/>
    <col min="12286" max="12286" width="11.85546875" customWidth="1"/>
    <col min="12287" max="12287" width="7" customWidth="1"/>
    <col min="12288" max="12288" width="12.7109375" customWidth="1"/>
    <col min="12289" max="12289" width="6.42578125" customWidth="1"/>
    <col min="12290" max="12290" width="12.7109375" customWidth="1"/>
    <col min="12291" max="12291" width="7.42578125" customWidth="1"/>
    <col min="12292" max="12292" width="14.140625" customWidth="1"/>
    <col min="12537" max="12537" width="5" customWidth="1"/>
    <col min="12538" max="12538" width="32.28515625" customWidth="1"/>
    <col min="12539" max="12539" width="16.140625" customWidth="1"/>
    <col min="12540" max="12540" width="13.42578125" customWidth="1"/>
    <col min="12541" max="12541" width="15.7109375" customWidth="1"/>
    <col min="12542" max="12542" width="11.85546875" customWidth="1"/>
    <col min="12543" max="12543" width="7" customWidth="1"/>
    <col min="12544" max="12544" width="12.7109375" customWidth="1"/>
    <col min="12545" max="12545" width="6.42578125" customWidth="1"/>
    <col min="12546" max="12546" width="12.7109375" customWidth="1"/>
    <col min="12547" max="12547" width="7.42578125" customWidth="1"/>
    <col min="12548" max="12548" width="14.140625" customWidth="1"/>
    <col min="12793" max="12793" width="5" customWidth="1"/>
    <col min="12794" max="12794" width="32.28515625" customWidth="1"/>
    <col min="12795" max="12795" width="16.140625" customWidth="1"/>
    <col min="12796" max="12796" width="13.42578125" customWidth="1"/>
    <col min="12797" max="12797" width="15.7109375" customWidth="1"/>
    <col min="12798" max="12798" width="11.85546875" customWidth="1"/>
    <col min="12799" max="12799" width="7" customWidth="1"/>
    <col min="12800" max="12800" width="12.7109375" customWidth="1"/>
    <col min="12801" max="12801" width="6.42578125" customWidth="1"/>
    <col min="12802" max="12802" width="12.7109375" customWidth="1"/>
    <col min="12803" max="12803" width="7.42578125" customWidth="1"/>
    <col min="12804" max="12804" width="14.140625" customWidth="1"/>
    <col min="13049" max="13049" width="5" customWidth="1"/>
    <col min="13050" max="13050" width="32.28515625" customWidth="1"/>
    <col min="13051" max="13051" width="16.140625" customWidth="1"/>
    <col min="13052" max="13052" width="13.42578125" customWidth="1"/>
    <col min="13053" max="13053" width="15.7109375" customWidth="1"/>
    <col min="13054" max="13054" width="11.85546875" customWidth="1"/>
    <col min="13055" max="13055" width="7" customWidth="1"/>
    <col min="13056" max="13056" width="12.7109375" customWidth="1"/>
    <col min="13057" max="13057" width="6.42578125" customWidth="1"/>
    <col min="13058" max="13058" width="12.7109375" customWidth="1"/>
    <col min="13059" max="13059" width="7.42578125" customWidth="1"/>
    <col min="13060" max="13060" width="14.140625" customWidth="1"/>
    <col min="13305" max="13305" width="5" customWidth="1"/>
    <col min="13306" max="13306" width="32.28515625" customWidth="1"/>
    <col min="13307" max="13307" width="16.140625" customWidth="1"/>
    <col min="13308" max="13308" width="13.42578125" customWidth="1"/>
    <col min="13309" max="13309" width="15.7109375" customWidth="1"/>
    <col min="13310" max="13310" width="11.85546875" customWidth="1"/>
    <col min="13311" max="13311" width="7" customWidth="1"/>
    <col min="13312" max="13312" width="12.7109375" customWidth="1"/>
    <col min="13313" max="13313" width="6.42578125" customWidth="1"/>
    <col min="13314" max="13314" width="12.7109375" customWidth="1"/>
    <col min="13315" max="13315" width="7.42578125" customWidth="1"/>
    <col min="13316" max="13316" width="14.140625" customWidth="1"/>
    <col min="13561" max="13561" width="5" customWidth="1"/>
    <col min="13562" max="13562" width="32.28515625" customWidth="1"/>
    <col min="13563" max="13563" width="16.140625" customWidth="1"/>
    <col min="13564" max="13564" width="13.42578125" customWidth="1"/>
    <col min="13565" max="13565" width="15.7109375" customWidth="1"/>
    <col min="13566" max="13566" width="11.85546875" customWidth="1"/>
    <col min="13567" max="13567" width="7" customWidth="1"/>
    <col min="13568" max="13568" width="12.7109375" customWidth="1"/>
    <col min="13569" max="13569" width="6.42578125" customWidth="1"/>
    <col min="13570" max="13570" width="12.7109375" customWidth="1"/>
    <col min="13571" max="13571" width="7.42578125" customWidth="1"/>
    <col min="13572" max="13572" width="14.140625" customWidth="1"/>
    <col min="13817" max="13817" width="5" customWidth="1"/>
    <col min="13818" max="13818" width="32.28515625" customWidth="1"/>
    <col min="13819" max="13819" width="16.140625" customWidth="1"/>
    <col min="13820" max="13820" width="13.42578125" customWidth="1"/>
    <col min="13821" max="13821" width="15.7109375" customWidth="1"/>
    <col min="13822" max="13822" width="11.85546875" customWidth="1"/>
    <col min="13823" max="13823" width="7" customWidth="1"/>
    <col min="13824" max="13824" width="12.7109375" customWidth="1"/>
    <col min="13825" max="13825" width="6.42578125" customWidth="1"/>
    <col min="13826" max="13826" width="12.7109375" customWidth="1"/>
    <col min="13827" max="13827" width="7.42578125" customWidth="1"/>
    <col min="13828" max="13828" width="14.140625" customWidth="1"/>
    <col min="14073" max="14073" width="5" customWidth="1"/>
    <col min="14074" max="14074" width="32.28515625" customWidth="1"/>
    <col min="14075" max="14075" width="16.140625" customWidth="1"/>
    <col min="14076" max="14076" width="13.42578125" customWidth="1"/>
    <col min="14077" max="14077" width="15.7109375" customWidth="1"/>
    <col min="14078" max="14078" width="11.85546875" customWidth="1"/>
    <col min="14079" max="14079" width="7" customWidth="1"/>
    <col min="14080" max="14080" width="12.7109375" customWidth="1"/>
    <col min="14081" max="14081" width="6.42578125" customWidth="1"/>
    <col min="14082" max="14082" width="12.7109375" customWidth="1"/>
    <col min="14083" max="14083" width="7.42578125" customWidth="1"/>
    <col min="14084" max="14084" width="14.140625" customWidth="1"/>
    <col min="14329" max="14329" width="5" customWidth="1"/>
    <col min="14330" max="14330" width="32.28515625" customWidth="1"/>
    <col min="14331" max="14331" width="16.140625" customWidth="1"/>
    <col min="14332" max="14332" width="13.42578125" customWidth="1"/>
    <col min="14333" max="14333" width="15.7109375" customWidth="1"/>
    <col min="14334" max="14334" width="11.85546875" customWidth="1"/>
    <col min="14335" max="14335" width="7" customWidth="1"/>
    <col min="14336" max="14336" width="12.7109375" customWidth="1"/>
    <col min="14337" max="14337" width="6.42578125" customWidth="1"/>
    <col min="14338" max="14338" width="12.7109375" customWidth="1"/>
    <col min="14339" max="14339" width="7.42578125" customWidth="1"/>
    <col min="14340" max="14340" width="14.140625" customWidth="1"/>
    <col min="14585" max="14585" width="5" customWidth="1"/>
    <col min="14586" max="14586" width="32.28515625" customWidth="1"/>
    <col min="14587" max="14587" width="16.140625" customWidth="1"/>
    <col min="14588" max="14588" width="13.42578125" customWidth="1"/>
    <col min="14589" max="14589" width="15.7109375" customWidth="1"/>
    <col min="14590" max="14590" width="11.85546875" customWidth="1"/>
    <col min="14591" max="14591" width="7" customWidth="1"/>
    <col min="14592" max="14592" width="12.7109375" customWidth="1"/>
    <col min="14593" max="14593" width="6.42578125" customWidth="1"/>
    <col min="14594" max="14594" width="12.7109375" customWidth="1"/>
    <col min="14595" max="14595" width="7.42578125" customWidth="1"/>
    <col min="14596" max="14596" width="14.140625" customWidth="1"/>
    <col min="14841" max="14841" width="5" customWidth="1"/>
    <col min="14842" max="14842" width="32.28515625" customWidth="1"/>
    <col min="14843" max="14843" width="16.140625" customWidth="1"/>
    <col min="14844" max="14844" width="13.42578125" customWidth="1"/>
    <col min="14845" max="14845" width="15.7109375" customWidth="1"/>
    <col min="14846" max="14846" width="11.85546875" customWidth="1"/>
    <col min="14847" max="14847" width="7" customWidth="1"/>
    <col min="14848" max="14848" width="12.7109375" customWidth="1"/>
    <col min="14849" max="14849" width="6.42578125" customWidth="1"/>
    <col min="14850" max="14850" width="12.7109375" customWidth="1"/>
    <col min="14851" max="14851" width="7.42578125" customWidth="1"/>
    <col min="14852" max="14852" width="14.140625" customWidth="1"/>
    <col min="15097" max="15097" width="5" customWidth="1"/>
    <col min="15098" max="15098" width="32.28515625" customWidth="1"/>
    <col min="15099" max="15099" width="16.140625" customWidth="1"/>
    <col min="15100" max="15100" width="13.42578125" customWidth="1"/>
    <col min="15101" max="15101" width="15.7109375" customWidth="1"/>
    <col min="15102" max="15102" width="11.85546875" customWidth="1"/>
    <col min="15103" max="15103" width="7" customWidth="1"/>
    <col min="15104" max="15104" width="12.7109375" customWidth="1"/>
    <col min="15105" max="15105" width="6.42578125" customWidth="1"/>
    <col min="15106" max="15106" width="12.7109375" customWidth="1"/>
    <col min="15107" max="15107" width="7.42578125" customWidth="1"/>
    <col min="15108" max="15108" width="14.140625" customWidth="1"/>
    <col min="15353" max="15353" width="5" customWidth="1"/>
    <col min="15354" max="15354" width="32.28515625" customWidth="1"/>
    <col min="15355" max="15355" width="16.140625" customWidth="1"/>
    <col min="15356" max="15356" width="13.42578125" customWidth="1"/>
    <col min="15357" max="15357" width="15.7109375" customWidth="1"/>
    <col min="15358" max="15358" width="11.85546875" customWidth="1"/>
    <col min="15359" max="15359" width="7" customWidth="1"/>
    <col min="15360" max="15360" width="12.7109375" customWidth="1"/>
    <col min="15361" max="15361" width="6.42578125" customWidth="1"/>
    <col min="15362" max="15362" width="12.7109375" customWidth="1"/>
    <col min="15363" max="15363" width="7.42578125" customWidth="1"/>
    <col min="15364" max="15364" width="14.140625" customWidth="1"/>
    <col min="15609" max="15609" width="5" customWidth="1"/>
    <col min="15610" max="15610" width="32.28515625" customWidth="1"/>
    <col min="15611" max="15611" width="16.140625" customWidth="1"/>
    <col min="15612" max="15612" width="13.42578125" customWidth="1"/>
    <col min="15613" max="15613" width="15.7109375" customWidth="1"/>
    <col min="15614" max="15614" width="11.85546875" customWidth="1"/>
    <col min="15615" max="15615" width="7" customWidth="1"/>
    <col min="15616" max="15616" width="12.7109375" customWidth="1"/>
    <col min="15617" max="15617" width="6.42578125" customWidth="1"/>
    <col min="15618" max="15618" width="12.7109375" customWidth="1"/>
    <col min="15619" max="15619" width="7.42578125" customWidth="1"/>
    <col min="15620" max="15620" width="14.140625" customWidth="1"/>
    <col min="15865" max="15865" width="5" customWidth="1"/>
    <col min="15866" max="15866" width="32.28515625" customWidth="1"/>
    <col min="15867" max="15867" width="16.140625" customWidth="1"/>
    <col min="15868" max="15868" width="13.42578125" customWidth="1"/>
    <col min="15869" max="15869" width="15.7109375" customWidth="1"/>
    <col min="15870" max="15870" width="11.85546875" customWidth="1"/>
    <col min="15871" max="15871" width="7" customWidth="1"/>
    <col min="15872" max="15872" width="12.7109375" customWidth="1"/>
    <col min="15873" max="15873" width="6.42578125" customWidth="1"/>
    <col min="15874" max="15874" width="12.7109375" customWidth="1"/>
    <col min="15875" max="15875" width="7.42578125" customWidth="1"/>
    <col min="15876" max="15876" width="14.140625" customWidth="1"/>
    <col min="16121" max="16121" width="5" customWidth="1"/>
    <col min="16122" max="16122" width="32.28515625" customWidth="1"/>
    <col min="16123" max="16123" width="16.140625" customWidth="1"/>
    <col min="16124" max="16124" width="13.42578125" customWidth="1"/>
    <col min="16125" max="16125" width="15.7109375" customWidth="1"/>
    <col min="16126" max="16126" width="11.85546875" customWidth="1"/>
    <col min="16127" max="16127" width="7" customWidth="1"/>
    <col min="16128" max="16128" width="12.7109375" customWidth="1"/>
    <col min="16129" max="16129" width="6.42578125" customWidth="1"/>
    <col min="16130" max="16130" width="12.7109375" customWidth="1"/>
    <col min="16131" max="16131" width="7.42578125" customWidth="1"/>
    <col min="16132" max="16132" width="14.140625" customWidth="1"/>
  </cols>
  <sheetData>
    <row r="1" spans="1:7" ht="18">
      <c r="A1" s="706" t="s">
        <v>53</v>
      </c>
      <c r="B1" s="706"/>
      <c r="C1" s="706"/>
      <c r="D1" s="706"/>
      <c r="E1" s="706"/>
      <c r="F1" s="1"/>
      <c r="G1" s="1"/>
    </row>
    <row r="2" spans="1:7" ht="18">
      <c r="A2" s="706" t="s">
        <v>66</v>
      </c>
      <c r="B2" s="706"/>
      <c r="C2" s="706"/>
      <c r="D2" s="706"/>
      <c r="E2" s="706"/>
      <c r="F2" s="1"/>
      <c r="G2" s="1"/>
    </row>
    <row r="3" spans="1:7" ht="18">
      <c r="A3" s="706" t="s">
        <v>637</v>
      </c>
      <c r="B3" s="706"/>
      <c r="C3" s="706"/>
      <c r="D3" s="706"/>
      <c r="E3" s="706"/>
      <c r="F3" s="1"/>
      <c r="G3" s="1"/>
    </row>
    <row r="4" spans="1:7" ht="8.25" customHeight="1">
      <c r="A4" s="2"/>
      <c r="B4" s="273"/>
      <c r="C4" s="273"/>
      <c r="D4" s="273"/>
      <c r="E4" s="273"/>
      <c r="F4" s="273"/>
      <c r="G4" s="273"/>
    </row>
    <row r="5" spans="1:7" s="3" customFormat="1" ht="20.25" customHeight="1">
      <c r="A5" s="790" t="s">
        <v>2</v>
      </c>
      <c r="B5" s="790" t="s">
        <v>3</v>
      </c>
      <c r="C5" s="791" t="s">
        <v>52</v>
      </c>
      <c r="D5" s="790" t="s">
        <v>51</v>
      </c>
      <c r="E5" s="790" t="s">
        <v>1</v>
      </c>
    </row>
    <row r="6" spans="1:7" s="3" customFormat="1" ht="20.25" customHeight="1">
      <c r="A6" s="790"/>
      <c r="B6" s="790"/>
      <c r="C6" s="792"/>
      <c r="D6" s="790"/>
      <c r="E6" s="790"/>
    </row>
    <row r="7" spans="1:7" s="3" customFormat="1">
      <c r="A7" s="790"/>
      <c r="B7" s="790"/>
      <c r="C7" s="793"/>
      <c r="D7" s="790"/>
      <c r="E7" s="790"/>
    </row>
    <row r="8" spans="1:7" s="3" customFormat="1">
      <c r="A8" s="172" t="s">
        <v>9</v>
      </c>
      <c r="B8" s="173" t="s">
        <v>10</v>
      </c>
      <c r="C8" s="173" t="s">
        <v>11</v>
      </c>
      <c r="D8" s="173" t="s">
        <v>12</v>
      </c>
      <c r="E8" s="173" t="s">
        <v>13</v>
      </c>
    </row>
    <row r="9" spans="1:7" s="7" customFormat="1" ht="45" customHeight="1">
      <c r="A9" s="223">
        <v>1</v>
      </c>
      <c r="B9" s="253" t="s">
        <v>95</v>
      </c>
      <c r="C9" s="255"/>
      <c r="D9" s="255"/>
      <c r="E9" s="255"/>
    </row>
    <row r="10" spans="1:7" s="3" customFormat="1" ht="40.5" customHeight="1">
      <c r="A10" s="327" t="s">
        <v>25</v>
      </c>
      <c r="B10" s="302" t="s">
        <v>96</v>
      </c>
      <c r="C10" s="328"/>
      <c r="D10" s="329"/>
      <c r="E10" s="329"/>
    </row>
    <row r="11" spans="1:7" s="3" customFormat="1" ht="62.25" customHeight="1">
      <c r="A11" s="81" t="s">
        <v>283</v>
      </c>
      <c r="B11" s="94" t="s">
        <v>97</v>
      </c>
      <c r="C11" s="827" t="s">
        <v>643</v>
      </c>
      <c r="D11" s="828" t="s">
        <v>644</v>
      </c>
      <c r="E11" s="31"/>
      <c r="G11" s="3" t="s">
        <v>58</v>
      </c>
    </row>
    <row r="12" spans="1:7" s="3" customFormat="1" ht="66" customHeight="1">
      <c r="A12" s="82">
        <v>2</v>
      </c>
      <c r="B12" s="94" t="s">
        <v>78</v>
      </c>
      <c r="C12" s="829" t="s">
        <v>645</v>
      </c>
      <c r="D12" s="829" t="s">
        <v>646</v>
      </c>
      <c r="E12" s="31" t="s">
        <v>647</v>
      </c>
    </row>
    <row r="13" spans="1:7" s="3" customFormat="1" ht="61.5" customHeight="1">
      <c r="A13" s="80">
        <v>3</v>
      </c>
      <c r="B13" s="94" t="s">
        <v>79</v>
      </c>
      <c r="C13" s="829" t="s">
        <v>648</v>
      </c>
      <c r="D13" s="830" t="s">
        <v>649</v>
      </c>
      <c r="E13" s="31" t="s">
        <v>650</v>
      </c>
      <c r="G13" s="3" t="s">
        <v>58</v>
      </c>
    </row>
    <row r="14" spans="1:7" s="3" customFormat="1" ht="66.75" customHeight="1">
      <c r="A14" s="83" t="s">
        <v>227</v>
      </c>
      <c r="B14" s="94" t="s">
        <v>80</v>
      </c>
      <c r="C14" s="829" t="s">
        <v>648</v>
      </c>
      <c r="D14" s="830" t="s">
        <v>649</v>
      </c>
      <c r="E14" s="31" t="s">
        <v>650</v>
      </c>
      <c r="G14" s="3" t="s">
        <v>58</v>
      </c>
    </row>
    <row r="15" spans="1:7" s="3" customFormat="1" ht="40.5" customHeight="1">
      <c r="A15" s="311" t="s">
        <v>26</v>
      </c>
      <c r="B15" s="302" t="s">
        <v>98</v>
      </c>
      <c r="C15" s="303"/>
      <c r="D15" s="380"/>
      <c r="E15" s="380"/>
      <c r="G15" s="3" t="s">
        <v>58</v>
      </c>
    </row>
    <row r="16" spans="1:7" s="3" customFormat="1" ht="66" customHeight="1">
      <c r="A16" s="88" t="s">
        <v>283</v>
      </c>
      <c r="B16" s="94" t="s">
        <v>100</v>
      </c>
      <c r="C16" s="379"/>
      <c r="D16" s="378"/>
      <c r="E16" s="299"/>
      <c r="F16" s="377"/>
    </row>
    <row r="17" spans="1:15" s="3" customFormat="1" ht="69" customHeight="1">
      <c r="A17" s="88" t="s">
        <v>225</v>
      </c>
      <c r="B17" s="94" t="s">
        <v>101</v>
      </c>
      <c r="C17" s="379"/>
      <c r="D17" s="378"/>
      <c r="E17" s="301"/>
      <c r="K17" s="3" t="s">
        <v>58</v>
      </c>
    </row>
    <row r="18" spans="1:15" s="3" customFormat="1" ht="40.5" customHeight="1">
      <c r="A18" s="311" t="s">
        <v>60</v>
      </c>
      <c r="B18" s="302" t="s">
        <v>102</v>
      </c>
      <c r="C18" s="307"/>
      <c r="D18" s="308"/>
      <c r="E18" s="308"/>
    </row>
    <row r="19" spans="1:15" s="3" customFormat="1" ht="67.5" customHeight="1">
      <c r="A19" s="88" t="s">
        <v>283</v>
      </c>
      <c r="B19" s="94" t="s">
        <v>104</v>
      </c>
      <c r="C19" s="382"/>
      <c r="D19" s="378"/>
      <c r="E19" s="301"/>
      <c r="H19" s="3" t="s">
        <v>58</v>
      </c>
    </row>
    <row r="20" spans="1:15" s="3" customFormat="1" ht="40.5" customHeight="1">
      <c r="A20" s="300" t="s">
        <v>61</v>
      </c>
      <c r="B20" s="302" t="s">
        <v>105</v>
      </c>
      <c r="C20" s="303"/>
      <c r="D20" s="304"/>
      <c r="E20" s="304"/>
    </row>
    <row r="21" spans="1:15" s="3" customFormat="1" ht="69.75" customHeight="1">
      <c r="A21" s="88" t="s">
        <v>283</v>
      </c>
      <c r="B21" s="94" t="s">
        <v>81</v>
      </c>
      <c r="C21" s="379"/>
      <c r="D21" s="378"/>
      <c r="E21" s="301"/>
    </row>
    <row r="22" spans="1:15" s="3" customFormat="1" ht="40.5" customHeight="1">
      <c r="A22" s="300" t="s">
        <v>62</v>
      </c>
      <c r="B22" s="302" t="s">
        <v>106</v>
      </c>
      <c r="C22" s="303"/>
      <c r="D22" s="310"/>
      <c r="E22" s="310"/>
      <c r="F22" s="3" t="s">
        <v>58</v>
      </c>
      <c r="G22" s="3" t="s">
        <v>58</v>
      </c>
    </row>
    <row r="23" spans="1:15" s="3" customFormat="1" ht="57.75" customHeight="1">
      <c r="A23" s="88" t="s">
        <v>283</v>
      </c>
      <c r="B23" s="94" t="s">
        <v>108</v>
      </c>
      <c r="C23" s="383" t="s">
        <v>651</v>
      </c>
      <c r="D23" s="378" t="s">
        <v>652</v>
      </c>
      <c r="E23" s="31" t="s">
        <v>653</v>
      </c>
    </row>
    <row r="24" spans="1:15" s="3" customFormat="1" ht="81.75" customHeight="1">
      <c r="A24" s="88" t="s">
        <v>225</v>
      </c>
      <c r="B24" s="94" t="s">
        <v>109</v>
      </c>
      <c r="C24" s="379" t="s">
        <v>654</v>
      </c>
      <c r="D24" s="381" t="s">
        <v>655</v>
      </c>
      <c r="E24" s="31" t="s">
        <v>656</v>
      </c>
    </row>
    <row r="25" spans="1:15" s="3" customFormat="1" ht="40.5" customHeight="1">
      <c r="A25" s="306" t="s">
        <v>26</v>
      </c>
      <c r="B25" s="302" t="s">
        <v>110</v>
      </c>
      <c r="C25" s="307"/>
      <c r="D25" s="308"/>
      <c r="E25" s="308"/>
    </row>
    <row r="26" spans="1:15" s="3" customFormat="1" ht="57.75" customHeight="1">
      <c r="A26" s="83" t="s">
        <v>283</v>
      </c>
      <c r="B26" s="94" t="s">
        <v>111</v>
      </c>
      <c r="C26" s="385"/>
      <c r="D26" s="384"/>
      <c r="E26" s="301"/>
      <c r="F26" s="3" t="s">
        <v>58</v>
      </c>
      <c r="H26" s="3" t="s">
        <v>58</v>
      </c>
    </row>
    <row r="27" spans="1:15" ht="51" customHeight="1">
      <c r="A27" s="88" t="s">
        <v>225</v>
      </c>
      <c r="B27" s="94" t="s">
        <v>77</v>
      </c>
      <c r="C27" s="386"/>
      <c r="D27" s="384"/>
      <c r="E27" s="31"/>
      <c r="G27" t="s">
        <v>58</v>
      </c>
      <c r="H27" t="s">
        <v>58</v>
      </c>
    </row>
    <row r="28" spans="1:15" ht="55.5" customHeight="1">
      <c r="A28" s="88" t="s">
        <v>226</v>
      </c>
      <c r="B28" s="94" t="s">
        <v>113</v>
      </c>
      <c r="C28" s="386"/>
      <c r="D28" s="384"/>
      <c r="E28" s="10"/>
    </row>
    <row r="29" spans="1:15" ht="54.75" customHeight="1">
      <c r="A29" s="88" t="s">
        <v>227</v>
      </c>
      <c r="B29" s="94" t="s">
        <v>114</v>
      </c>
      <c r="C29" s="386"/>
      <c r="D29" s="384"/>
      <c r="E29" s="10"/>
      <c r="H29" t="s">
        <v>58</v>
      </c>
      <c r="I29" t="s">
        <v>58</v>
      </c>
    </row>
    <row r="30" spans="1:15" ht="47.25" customHeight="1">
      <c r="A30" s="88" t="s">
        <v>228</v>
      </c>
      <c r="B30" s="94" t="s">
        <v>115</v>
      </c>
      <c r="C30" s="386"/>
      <c r="D30" s="384"/>
      <c r="E30" s="10"/>
      <c r="H30" t="s">
        <v>58</v>
      </c>
    </row>
    <row r="31" spans="1:15" ht="57" customHeight="1">
      <c r="A31" s="88" t="s">
        <v>229</v>
      </c>
      <c r="B31" s="94" t="s">
        <v>116</v>
      </c>
      <c r="C31" s="386"/>
      <c r="D31" s="384"/>
      <c r="E31" s="10"/>
    </row>
    <row r="32" spans="1:15" s="14" customFormat="1" ht="40.5" customHeight="1">
      <c r="A32" s="314" t="s">
        <v>64</v>
      </c>
      <c r="B32" s="302" t="s">
        <v>117</v>
      </c>
      <c r="C32" s="303"/>
      <c r="D32" s="312"/>
      <c r="E32" s="312"/>
      <c r="F32"/>
      <c r="G32"/>
      <c r="H32"/>
      <c r="I32"/>
      <c r="J32"/>
      <c r="K32"/>
      <c r="L32"/>
      <c r="M32"/>
      <c r="N32"/>
      <c r="O32"/>
    </row>
    <row r="33" spans="1:15" s="14" customFormat="1" ht="48.75" customHeight="1">
      <c r="A33" s="84">
        <v>1</v>
      </c>
      <c r="B33" s="94" t="s">
        <v>119</v>
      </c>
      <c r="C33" s="386"/>
      <c r="D33" s="384"/>
      <c r="E33" s="331"/>
      <c r="F33"/>
      <c r="G33" t="s">
        <v>58</v>
      </c>
      <c r="H33"/>
      <c r="I33"/>
      <c r="J33"/>
      <c r="K33"/>
      <c r="L33"/>
      <c r="M33"/>
      <c r="N33"/>
      <c r="O33"/>
    </row>
    <row r="34" spans="1:15" s="14" customFormat="1" ht="69" customHeight="1">
      <c r="A34" s="90" t="s">
        <v>225</v>
      </c>
      <c r="B34" s="94" t="s">
        <v>27</v>
      </c>
      <c r="C34" s="386"/>
      <c r="D34" s="384"/>
      <c r="E34" s="331"/>
      <c r="F34" t="s">
        <v>58</v>
      </c>
      <c r="G34"/>
      <c r="H34"/>
      <c r="I34"/>
      <c r="J34"/>
      <c r="K34"/>
      <c r="L34"/>
      <c r="M34"/>
      <c r="N34"/>
      <c r="O34"/>
    </row>
    <row r="35" spans="1:15" s="14" customFormat="1" ht="59.25" customHeight="1">
      <c r="A35" s="90" t="s">
        <v>226</v>
      </c>
      <c r="B35" s="94" t="s">
        <v>57</v>
      </c>
      <c r="C35" s="386"/>
      <c r="D35" s="384"/>
      <c r="E35" s="331"/>
      <c r="F35"/>
      <c r="G35"/>
      <c r="H35"/>
      <c r="I35"/>
      <c r="J35"/>
      <c r="K35"/>
      <c r="L35"/>
      <c r="M35"/>
      <c r="N35"/>
      <c r="O35"/>
    </row>
    <row r="36" spans="1:15" s="14" customFormat="1" ht="48.75" customHeight="1">
      <c r="A36" s="82">
        <v>4</v>
      </c>
      <c r="B36" s="94" t="s">
        <v>120</v>
      </c>
      <c r="C36" s="386"/>
      <c r="D36" s="384"/>
      <c r="E36" s="331"/>
      <c r="F36"/>
      <c r="G36"/>
      <c r="H36"/>
      <c r="I36"/>
      <c r="J36"/>
      <c r="K36"/>
      <c r="L36"/>
      <c r="M36"/>
      <c r="N36"/>
      <c r="O36"/>
    </row>
    <row r="37" spans="1:15" s="14" customFormat="1" ht="40.5" customHeight="1">
      <c r="A37" s="311" t="s">
        <v>65</v>
      </c>
      <c r="B37" s="302" t="s">
        <v>121</v>
      </c>
      <c r="C37" s="309"/>
      <c r="D37" s="305"/>
      <c r="E37" s="305"/>
      <c r="F37"/>
      <c r="G37" t="s">
        <v>58</v>
      </c>
      <c r="H37"/>
      <c r="I37"/>
      <c r="J37"/>
      <c r="K37"/>
      <c r="L37"/>
      <c r="M37"/>
      <c r="N37"/>
      <c r="O37"/>
    </row>
    <row r="38" spans="1:15" s="14" customFormat="1" ht="48" customHeight="1">
      <c r="A38" s="87" t="s">
        <v>283</v>
      </c>
      <c r="B38" s="94" t="s">
        <v>122</v>
      </c>
      <c r="C38" s="386"/>
      <c r="D38" s="384"/>
      <c r="E38" s="10"/>
      <c r="F38"/>
      <c r="G38" t="s">
        <v>58</v>
      </c>
      <c r="H38" t="s">
        <v>58</v>
      </c>
      <c r="I38"/>
      <c r="J38"/>
      <c r="K38"/>
      <c r="L38"/>
      <c r="M38"/>
      <c r="N38"/>
      <c r="O38"/>
    </row>
    <row r="39" spans="1:15" s="14" customFormat="1" ht="49.5" customHeight="1">
      <c r="A39" s="91" t="s">
        <v>225</v>
      </c>
      <c r="B39" s="94" t="s">
        <v>123</v>
      </c>
      <c r="C39" s="386"/>
      <c r="D39" s="384"/>
      <c r="E39" s="10"/>
      <c r="F39"/>
      <c r="G39"/>
      <c r="H39"/>
      <c r="I39" t="s">
        <v>58</v>
      </c>
      <c r="J39"/>
      <c r="K39"/>
      <c r="L39"/>
      <c r="M39"/>
      <c r="N39"/>
      <c r="O39"/>
    </row>
    <row r="40" spans="1:15" s="14" customFormat="1" ht="56.25" customHeight="1">
      <c r="A40" s="82">
        <v>3</v>
      </c>
      <c r="B40" s="94" t="s">
        <v>153</v>
      </c>
      <c r="C40" s="386"/>
      <c r="D40" s="384"/>
      <c r="E40" s="169"/>
      <c r="F40"/>
      <c r="G40"/>
      <c r="H40"/>
      <c r="I40"/>
      <c r="J40"/>
      <c r="K40"/>
      <c r="L40"/>
      <c r="M40"/>
      <c r="N40"/>
      <c r="O40"/>
    </row>
    <row r="41" spans="1:15" s="14" customFormat="1" ht="45" customHeight="1">
      <c r="A41" s="325" t="s">
        <v>26</v>
      </c>
      <c r="B41" s="253" t="s">
        <v>125</v>
      </c>
      <c r="C41" s="224"/>
      <c r="D41" s="326"/>
      <c r="E41" s="326"/>
      <c r="F41"/>
      <c r="G41"/>
      <c r="H41"/>
      <c r="I41"/>
      <c r="J41"/>
      <c r="K41"/>
      <c r="L41"/>
      <c r="M41"/>
      <c r="N41"/>
      <c r="O41"/>
    </row>
    <row r="42" spans="1:15" s="14" customFormat="1" ht="45" customHeight="1">
      <c r="A42" s="313">
        <v>1</v>
      </c>
      <c r="B42" s="302" t="s">
        <v>127</v>
      </c>
      <c r="C42" s="307"/>
      <c r="D42" s="315"/>
      <c r="E42" s="316"/>
      <c r="F42"/>
      <c r="G42"/>
      <c r="H42"/>
      <c r="I42"/>
      <c r="J42"/>
      <c r="K42"/>
      <c r="L42"/>
      <c r="M42"/>
      <c r="N42"/>
      <c r="O42"/>
    </row>
    <row r="43" spans="1:15" s="14" customFormat="1" ht="93" customHeight="1">
      <c r="A43" s="90" t="s">
        <v>283</v>
      </c>
      <c r="B43" s="170" t="s">
        <v>186</v>
      </c>
      <c r="C43" s="693" t="s">
        <v>657</v>
      </c>
      <c r="D43" s="831" t="s">
        <v>658</v>
      </c>
      <c r="E43" s="832" t="s">
        <v>659</v>
      </c>
      <c r="F43"/>
      <c r="G43" t="s">
        <v>58</v>
      </c>
      <c r="H43"/>
      <c r="I43"/>
      <c r="J43"/>
      <c r="K43"/>
      <c r="L43"/>
      <c r="M43"/>
      <c r="N43"/>
      <c r="O43"/>
    </row>
    <row r="44" spans="1:15" s="14" customFormat="1" ht="45" customHeight="1">
      <c r="A44" s="256">
        <v>3</v>
      </c>
      <c r="B44" s="253" t="s">
        <v>129</v>
      </c>
      <c r="C44" s="224"/>
      <c r="D44" s="254"/>
      <c r="E44" s="254"/>
      <c r="F44"/>
      <c r="G44"/>
      <c r="H44"/>
      <c r="I44"/>
      <c r="J44"/>
      <c r="K44"/>
      <c r="L44"/>
      <c r="M44"/>
      <c r="N44"/>
      <c r="O44"/>
    </row>
    <row r="45" spans="1:15" s="14" customFormat="1" ht="40.5" customHeight="1">
      <c r="A45" s="317" t="s">
        <v>25</v>
      </c>
      <c r="B45" s="302" t="s">
        <v>131</v>
      </c>
      <c r="C45" s="303"/>
      <c r="D45" s="318"/>
      <c r="E45" s="316"/>
      <c r="F45"/>
      <c r="G45"/>
      <c r="H45"/>
      <c r="I45"/>
      <c r="J45"/>
      <c r="K45"/>
      <c r="L45"/>
      <c r="M45"/>
      <c r="N45"/>
      <c r="O45"/>
    </row>
    <row r="46" spans="1:15" ht="38.25">
      <c r="A46" s="257" t="s">
        <v>283</v>
      </c>
      <c r="B46" s="94" t="s">
        <v>133</v>
      </c>
      <c r="C46" s="32" t="s">
        <v>622</v>
      </c>
      <c r="D46" s="32" t="s">
        <v>623</v>
      </c>
      <c r="E46" s="44" t="s">
        <v>624</v>
      </c>
      <c r="G46" t="s">
        <v>58</v>
      </c>
      <c r="H46" t="s">
        <v>58</v>
      </c>
    </row>
    <row r="47" spans="1:15" ht="56.25" customHeight="1">
      <c r="A47" s="257" t="s">
        <v>225</v>
      </c>
      <c r="B47" s="94" t="s">
        <v>135</v>
      </c>
      <c r="C47" s="379" t="s">
        <v>625</v>
      </c>
      <c r="D47" s="387" t="s">
        <v>626</v>
      </c>
      <c r="E47" s="32" t="s">
        <v>627</v>
      </c>
    </row>
    <row r="48" spans="1:15" ht="45" customHeight="1">
      <c r="A48" s="324" t="s">
        <v>226</v>
      </c>
      <c r="B48" s="253" t="s">
        <v>160</v>
      </c>
      <c r="C48" s="235"/>
      <c r="D48" s="235"/>
      <c r="E48" s="224"/>
    </row>
    <row r="49" spans="1:8" ht="40.5" customHeight="1">
      <c r="A49" s="317" t="s">
        <v>25</v>
      </c>
      <c r="B49" s="302" t="s">
        <v>161</v>
      </c>
      <c r="C49" s="319"/>
      <c r="D49" s="319"/>
      <c r="E49" s="320"/>
    </row>
    <row r="50" spans="1:8" ht="84.75" customHeight="1">
      <c r="A50" s="257" t="s">
        <v>283</v>
      </c>
      <c r="B50" s="171" t="s">
        <v>162</v>
      </c>
      <c r="C50" s="691" t="s">
        <v>621</v>
      </c>
      <c r="D50" s="691" t="s">
        <v>616</v>
      </c>
      <c r="E50" s="31" t="s">
        <v>617</v>
      </c>
    </row>
    <row r="51" spans="1:8" ht="82.5" customHeight="1">
      <c r="A51" s="257" t="s">
        <v>225</v>
      </c>
      <c r="B51" s="171" t="s">
        <v>165</v>
      </c>
      <c r="C51" s="691" t="s">
        <v>618</v>
      </c>
      <c r="D51" s="691" t="s">
        <v>619</v>
      </c>
      <c r="E51" s="31" t="s">
        <v>620</v>
      </c>
    </row>
    <row r="52" spans="1:8" ht="40.5" customHeight="1">
      <c r="A52" s="317" t="s">
        <v>26</v>
      </c>
      <c r="B52" s="321" t="s">
        <v>163</v>
      </c>
      <c r="C52" s="322"/>
      <c r="D52" s="319"/>
      <c r="E52" s="307"/>
    </row>
    <row r="53" spans="1:8" ht="74.25" customHeight="1">
      <c r="A53" s="92" t="s">
        <v>283</v>
      </c>
      <c r="B53" s="171" t="s">
        <v>164</v>
      </c>
      <c r="C53" s="691" t="s">
        <v>615</v>
      </c>
      <c r="D53" s="691" t="s">
        <v>616</v>
      </c>
      <c r="E53" s="31" t="s">
        <v>617</v>
      </c>
    </row>
    <row r="54" spans="1:8" ht="45" customHeight="1">
      <c r="A54" s="252" t="s">
        <v>228</v>
      </c>
      <c r="B54" s="253" t="s">
        <v>137</v>
      </c>
      <c r="C54" s="235"/>
      <c r="D54" s="254"/>
      <c r="E54" s="254"/>
    </row>
    <row r="55" spans="1:8" ht="36.75" customHeight="1">
      <c r="A55" s="317" t="s">
        <v>25</v>
      </c>
      <c r="B55" s="302" t="s">
        <v>138</v>
      </c>
      <c r="C55" s="307"/>
      <c r="D55" s="318"/>
      <c r="E55" s="318"/>
      <c r="H55" t="s">
        <v>58</v>
      </c>
    </row>
    <row r="56" spans="1:8" ht="78" customHeight="1">
      <c r="A56" s="257" t="s">
        <v>283</v>
      </c>
      <c r="B56" s="95" t="s">
        <v>139</v>
      </c>
      <c r="C56" s="697" t="s">
        <v>634</v>
      </c>
      <c r="D56" s="696" t="s">
        <v>635</v>
      </c>
      <c r="E56" s="695" t="s">
        <v>636</v>
      </c>
      <c r="H56" t="s">
        <v>58</v>
      </c>
    </row>
    <row r="57" spans="1:8" ht="45" customHeight="1">
      <c r="A57" s="252" t="s">
        <v>229</v>
      </c>
      <c r="B57" s="258" t="s">
        <v>141</v>
      </c>
      <c r="C57" s="224"/>
      <c r="D57" s="254"/>
      <c r="E57" s="254"/>
    </row>
    <row r="58" spans="1:8" ht="38.25">
      <c r="A58" s="317" t="s">
        <v>25</v>
      </c>
      <c r="B58" s="302" t="s">
        <v>142</v>
      </c>
      <c r="C58" s="303"/>
      <c r="D58" s="323"/>
      <c r="E58" s="323"/>
    </row>
    <row r="59" spans="1:8" ht="51.75" customHeight="1">
      <c r="A59" s="257" t="s">
        <v>283</v>
      </c>
      <c r="B59" s="94" t="s">
        <v>143</v>
      </c>
      <c r="C59" s="693" t="s">
        <v>631</v>
      </c>
      <c r="D59" s="694" t="s">
        <v>632</v>
      </c>
      <c r="E59" s="692" t="s">
        <v>633</v>
      </c>
    </row>
    <row r="60" spans="1:8" ht="75.75" customHeight="1">
      <c r="A60" s="146" t="s">
        <v>225</v>
      </c>
      <c r="B60" s="10" t="s">
        <v>231</v>
      </c>
      <c r="C60" s="388" t="s">
        <v>628</v>
      </c>
      <c r="D60" s="387" t="s">
        <v>629</v>
      </c>
      <c r="E60" s="32" t="s">
        <v>630</v>
      </c>
    </row>
    <row r="61" spans="1:8">
      <c r="A61" s="163"/>
      <c r="B61" s="163"/>
      <c r="C61" s="163"/>
      <c r="D61" s="164" t="s">
        <v>572</v>
      </c>
      <c r="E61" s="163"/>
    </row>
    <row r="62" spans="1:8">
      <c r="A62" s="163"/>
      <c r="B62" s="163"/>
      <c r="C62" s="163"/>
      <c r="D62" s="164" t="s">
        <v>232</v>
      </c>
      <c r="E62" s="163"/>
    </row>
    <row r="63" spans="1:8">
      <c r="A63" s="163"/>
      <c r="B63" s="163"/>
      <c r="C63" s="163"/>
      <c r="D63" s="164"/>
      <c r="E63" s="163"/>
    </row>
    <row r="64" spans="1:8">
      <c r="A64" s="163"/>
      <c r="B64" s="163"/>
      <c r="C64" s="163"/>
      <c r="D64" s="164"/>
      <c r="E64" s="163"/>
    </row>
    <row r="65" spans="1:5">
      <c r="A65" s="163"/>
      <c r="B65" s="163"/>
      <c r="C65" s="163"/>
      <c r="D65" s="164"/>
      <c r="E65" s="163"/>
    </row>
    <row r="66" spans="1:5">
      <c r="A66" s="163"/>
      <c r="B66" s="163"/>
      <c r="C66" s="163"/>
      <c r="D66" s="605" t="s">
        <v>523</v>
      </c>
      <c r="E66" s="163"/>
    </row>
    <row r="67" spans="1:5">
      <c r="A67" s="163"/>
      <c r="B67" s="163"/>
      <c r="C67" s="163"/>
      <c r="D67" s="164" t="s">
        <v>521</v>
      </c>
      <c r="E67" s="163"/>
    </row>
    <row r="68" spans="1:5">
      <c r="A68" s="163"/>
      <c r="B68" s="163"/>
      <c r="C68" s="163"/>
      <c r="D68" s="164" t="s">
        <v>522</v>
      </c>
      <c r="E68" s="163"/>
    </row>
    <row r="69" spans="1:5">
      <c r="A69"/>
    </row>
    <row r="70" spans="1:5">
      <c r="A70"/>
    </row>
    <row r="71" spans="1:5">
      <c r="A71"/>
    </row>
    <row r="72" spans="1:5">
      <c r="A72"/>
    </row>
    <row r="73" spans="1:5">
      <c r="A73"/>
    </row>
    <row r="74" spans="1:5">
      <c r="A74"/>
    </row>
    <row r="75" spans="1:5">
      <c r="A75"/>
    </row>
    <row r="76" spans="1:5">
      <c r="A76"/>
    </row>
    <row r="77" spans="1:5">
      <c r="A77"/>
    </row>
    <row r="78" spans="1:5">
      <c r="A78"/>
    </row>
    <row r="79" spans="1:5">
      <c r="A79"/>
    </row>
    <row r="80" spans="1:5">
      <c r="A80"/>
    </row>
    <row r="81" spans="1:1">
      <c r="A81"/>
    </row>
    <row r="82" spans="1:1">
      <c r="A82"/>
    </row>
    <row r="83" spans="1:1">
      <c r="A83"/>
    </row>
    <row r="84" spans="1:1">
      <c r="A84"/>
    </row>
    <row r="85" spans="1:1">
      <c r="A85"/>
    </row>
    <row r="86" spans="1:1">
      <c r="A86"/>
    </row>
    <row r="87" spans="1:1">
      <c r="A87"/>
    </row>
    <row r="88" spans="1:1">
      <c r="A88"/>
    </row>
    <row r="89" spans="1:1">
      <c r="A89"/>
    </row>
    <row r="90" spans="1:1">
      <c r="A90"/>
    </row>
    <row r="91" spans="1:1">
      <c r="A91"/>
    </row>
    <row r="92" spans="1:1">
      <c r="A92"/>
    </row>
  </sheetData>
  <mergeCells count="8">
    <mergeCell ref="A1:E1"/>
    <mergeCell ref="A2:E2"/>
    <mergeCell ref="A3:E3"/>
    <mergeCell ref="A5:A7"/>
    <mergeCell ref="B5:B7"/>
    <mergeCell ref="C5:C7"/>
    <mergeCell ref="D5:D7"/>
    <mergeCell ref="E5:E7"/>
  </mergeCells>
  <pageMargins left="0.46" right="0.7" top="0.33" bottom="0.51" header="0.3" footer="0.54"/>
  <pageSetup paperSize="5" orientation="landscape" horizontalDpi="4294967294"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79"/>
  <sheetViews>
    <sheetView zoomScaleNormal="100" workbookViewId="0">
      <pane xSplit="1" ySplit="6" topLeftCell="H7" activePane="bottomRight" state="frozen"/>
      <selection activeCell="H13" sqref="H13"/>
      <selection pane="topRight" activeCell="H13" sqref="H13"/>
      <selection pane="bottomLeft" activeCell="H13" sqref="H13"/>
      <selection pane="bottomRight" activeCell="N78" sqref="N78"/>
    </sheetView>
  </sheetViews>
  <sheetFormatPr defaultRowHeight="15"/>
  <cols>
    <col min="1" max="1" width="3.28515625" style="267" customWidth="1"/>
    <col min="2" max="2" width="33.42578125" customWidth="1"/>
    <col min="3" max="3" width="12.42578125" customWidth="1"/>
    <col min="4" max="4" width="10.85546875" customWidth="1"/>
    <col min="5" max="5" width="12.140625" customWidth="1"/>
    <col min="6" max="6" width="12.28515625" customWidth="1"/>
    <col min="7" max="7" width="10.42578125" customWidth="1"/>
    <col min="8" max="8" width="12.42578125" style="139" customWidth="1"/>
    <col min="9" max="9" width="19" customWidth="1"/>
    <col min="10" max="10" width="8.140625" customWidth="1"/>
    <col min="11" max="11" width="12.5703125" style="139" customWidth="1"/>
    <col min="12" max="12" width="19" customWidth="1"/>
    <col min="14" max="14" width="13" style="139" customWidth="1"/>
    <col min="15" max="15" width="17.42578125" customWidth="1"/>
    <col min="17" max="17" width="11.140625" customWidth="1"/>
    <col min="18" max="18" width="17.140625" customWidth="1"/>
    <col min="19" max="19" width="10.85546875" customWidth="1"/>
    <col min="20" max="20" width="14.140625" customWidth="1"/>
    <col min="22" max="22" width="15.140625" bestFit="1" customWidth="1"/>
  </cols>
  <sheetData>
    <row r="1" spans="1:23" ht="23.25" customHeight="1">
      <c r="A1" s="794" t="s">
        <v>573</v>
      </c>
      <c r="B1" s="794"/>
      <c r="C1" s="794"/>
      <c r="D1" s="794"/>
      <c r="E1" s="794"/>
      <c r="F1" s="794"/>
      <c r="G1" s="794"/>
      <c r="H1" s="794"/>
      <c r="I1" s="794"/>
      <c r="J1" s="794"/>
      <c r="K1" s="794"/>
      <c r="L1" s="794"/>
      <c r="M1" s="794"/>
      <c r="N1" s="794"/>
      <c r="O1" s="794"/>
      <c r="P1" s="794"/>
      <c r="Q1" s="794"/>
      <c r="R1" s="794"/>
      <c r="S1" s="794"/>
      <c r="T1" s="794"/>
    </row>
    <row r="2" spans="1:23" ht="24.75" customHeight="1">
      <c r="A2" s="794" t="s">
        <v>82</v>
      </c>
      <c r="B2" s="794"/>
      <c r="C2" s="794"/>
      <c r="D2" s="794"/>
      <c r="E2" s="794"/>
      <c r="F2" s="794"/>
      <c r="G2" s="794"/>
      <c r="H2" s="794"/>
      <c r="I2" s="794"/>
      <c r="J2" s="794"/>
      <c r="K2" s="794"/>
      <c r="L2" s="794"/>
      <c r="M2" s="794"/>
      <c r="N2" s="794"/>
      <c r="O2" s="794"/>
      <c r="P2" s="794"/>
      <c r="Q2" s="794"/>
      <c r="R2" s="794"/>
      <c r="S2" s="794"/>
      <c r="T2" s="794"/>
    </row>
    <row r="3" spans="1:23" hidden="1"/>
    <row r="4" spans="1:23">
      <c r="A4" s="807" t="s">
        <v>2</v>
      </c>
      <c r="B4" s="809" t="s">
        <v>239</v>
      </c>
      <c r="C4" s="812" t="s">
        <v>270</v>
      </c>
      <c r="D4" s="813"/>
      <c r="E4" s="814"/>
      <c r="F4" s="811" t="s">
        <v>241</v>
      </c>
      <c r="G4" s="811"/>
      <c r="H4" s="811"/>
      <c r="I4" s="795" t="s">
        <v>574</v>
      </c>
      <c r="J4" s="796"/>
      <c r="K4" s="797"/>
      <c r="L4" s="798" t="s">
        <v>575</v>
      </c>
      <c r="M4" s="799"/>
      <c r="N4" s="800"/>
      <c r="O4" s="801" t="s">
        <v>576</v>
      </c>
      <c r="P4" s="802"/>
      <c r="Q4" s="803"/>
      <c r="R4" s="804" t="s">
        <v>577</v>
      </c>
      <c r="S4" s="805"/>
      <c r="T4" s="806"/>
      <c r="U4" s="646"/>
      <c r="V4" s="646"/>
      <c r="W4" s="646"/>
    </row>
    <row r="5" spans="1:23" ht="32.25" customHeight="1">
      <c r="A5" s="808"/>
      <c r="B5" s="810"/>
      <c r="C5" s="647" t="s">
        <v>54</v>
      </c>
      <c r="D5" s="647" t="s">
        <v>55</v>
      </c>
      <c r="E5" s="647" t="s">
        <v>85</v>
      </c>
      <c r="F5" s="648" t="s">
        <v>54</v>
      </c>
      <c r="G5" s="648" t="s">
        <v>55</v>
      </c>
      <c r="H5" s="649" t="s">
        <v>85</v>
      </c>
      <c r="I5" s="650" t="s">
        <v>83</v>
      </c>
      <c r="J5" s="650" t="s">
        <v>84</v>
      </c>
      <c r="K5" s="651" t="s">
        <v>85</v>
      </c>
      <c r="L5" s="652" t="s">
        <v>54</v>
      </c>
      <c r="M5" s="652" t="s">
        <v>55</v>
      </c>
      <c r="N5" s="653" t="s">
        <v>85</v>
      </c>
      <c r="O5" s="65" t="s">
        <v>83</v>
      </c>
      <c r="P5" s="65" t="s">
        <v>86</v>
      </c>
      <c r="Q5" s="65" t="s">
        <v>85</v>
      </c>
      <c r="R5" s="654" t="s">
        <v>54</v>
      </c>
      <c r="S5" s="654" t="s">
        <v>55</v>
      </c>
      <c r="T5" s="654" t="s">
        <v>85</v>
      </c>
      <c r="U5" s="646"/>
      <c r="V5" s="646"/>
      <c r="W5" s="646"/>
    </row>
    <row r="6" spans="1:23">
      <c r="A6" s="259">
        <v>1</v>
      </c>
      <c r="B6" s="45">
        <v>2</v>
      </c>
      <c r="C6" s="45"/>
      <c r="D6" s="45"/>
      <c r="E6" s="45"/>
      <c r="F6" s="45"/>
      <c r="G6" s="45"/>
      <c r="H6" s="140"/>
      <c r="I6" s="45">
        <v>3</v>
      </c>
      <c r="J6" s="45">
        <v>4</v>
      </c>
      <c r="K6" s="140">
        <v>5</v>
      </c>
      <c r="L6" s="45">
        <v>6</v>
      </c>
      <c r="M6" s="45">
        <v>7</v>
      </c>
      <c r="N6" s="140">
        <v>8</v>
      </c>
      <c r="O6" s="45">
        <v>9</v>
      </c>
      <c r="P6" s="45">
        <v>10</v>
      </c>
      <c r="Q6" s="45">
        <v>11</v>
      </c>
      <c r="R6" s="45">
        <v>12</v>
      </c>
      <c r="S6" s="45">
        <v>13</v>
      </c>
      <c r="T6" s="45">
        <v>14</v>
      </c>
      <c r="U6" s="646"/>
      <c r="V6" s="646"/>
      <c r="W6" s="646"/>
    </row>
    <row r="7" spans="1:23" ht="102.75" customHeight="1">
      <c r="A7" s="156">
        <v>1</v>
      </c>
      <c r="B7" s="157" t="s">
        <v>191</v>
      </c>
      <c r="C7" s="187" t="s">
        <v>216</v>
      </c>
      <c r="D7" s="183">
        <v>1</v>
      </c>
      <c r="E7" s="175">
        <f>E8+E13+E16+E18+E20+E24+E36+E41</f>
        <v>3936316851</v>
      </c>
      <c r="F7" s="187" t="s">
        <v>216</v>
      </c>
      <c r="G7" s="183">
        <v>1</v>
      </c>
      <c r="H7" s="175">
        <f>H8+H13+H16+H18+H20+H24+H36+H41</f>
        <v>3936316851</v>
      </c>
      <c r="I7" s="157" t="s">
        <v>216</v>
      </c>
      <c r="J7" s="150">
        <v>1</v>
      </c>
      <c r="K7" s="151">
        <f>K8+K13+K16+K18+K20+K24+K36+K41</f>
        <v>2759852292</v>
      </c>
      <c r="L7" s="157" t="s">
        <v>216</v>
      </c>
      <c r="M7" s="150">
        <v>1</v>
      </c>
      <c r="N7" s="151">
        <f>N8+N13+N16+N18+N20+N24+N36+N41</f>
        <v>2768248551</v>
      </c>
      <c r="O7" s="157" t="s">
        <v>216</v>
      </c>
      <c r="P7" s="150">
        <v>1</v>
      </c>
      <c r="Q7" s="414">
        <f>Q8+Q13+Q16+Q18+Q20+Q24+Q36+Q41+Q31</f>
        <v>2788793551</v>
      </c>
      <c r="R7" s="157" t="s">
        <v>216</v>
      </c>
      <c r="S7" s="150">
        <v>1</v>
      </c>
      <c r="T7" s="414">
        <f>T8+T13+T16+T18+T20+T24+T36+T41+T31</f>
        <v>2907043551</v>
      </c>
      <c r="U7" s="646"/>
      <c r="V7" s="646"/>
      <c r="W7" s="646"/>
    </row>
    <row r="8" spans="1:23" s="111" customFormat="1" ht="101.25" customHeight="1">
      <c r="A8" s="260" t="s">
        <v>25</v>
      </c>
      <c r="B8" s="147" t="s">
        <v>174</v>
      </c>
      <c r="C8" s="188" t="s">
        <v>244</v>
      </c>
      <c r="D8" s="183">
        <v>1</v>
      </c>
      <c r="E8" s="175">
        <f>SUM(E9:E12)</f>
        <v>53534022</v>
      </c>
      <c r="F8" s="188" t="s">
        <v>244</v>
      </c>
      <c r="G8" s="183">
        <v>1</v>
      </c>
      <c r="H8" s="175">
        <f>SUM(H9:H12)</f>
        <v>53534022</v>
      </c>
      <c r="I8" s="191" t="s">
        <v>215</v>
      </c>
      <c r="J8" s="150">
        <v>1</v>
      </c>
      <c r="K8" s="151">
        <f>SUM(K9:K12)</f>
        <v>50516885</v>
      </c>
      <c r="L8" s="191" t="s">
        <v>587</v>
      </c>
      <c r="M8" s="150">
        <v>1</v>
      </c>
      <c r="N8" s="151">
        <f>SUM(N9:N12)</f>
        <v>53991300</v>
      </c>
      <c r="O8" s="191" t="s">
        <v>587</v>
      </c>
      <c r="P8" s="150">
        <v>1</v>
      </c>
      <c r="Q8" s="152">
        <f>SUM(Q9:Q12)</f>
        <v>53991300</v>
      </c>
      <c r="R8" s="191" t="s">
        <v>587</v>
      </c>
      <c r="S8" s="150">
        <v>1</v>
      </c>
      <c r="T8" s="152">
        <f>SUM(T9:T12)</f>
        <v>67191300</v>
      </c>
      <c r="U8" s="655"/>
      <c r="V8" s="655"/>
      <c r="W8" s="655"/>
    </row>
    <row r="9" spans="1:23" ht="57" customHeight="1">
      <c r="A9" s="262" t="s">
        <v>283</v>
      </c>
      <c r="B9" s="104" t="s">
        <v>175</v>
      </c>
      <c r="C9" s="161" t="s">
        <v>342</v>
      </c>
      <c r="D9" s="153" t="s">
        <v>242</v>
      </c>
      <c r="E9" s="176">
        <v>13800238</v>
      </c>
      <c r="F9" s="161" t="s">
        <v>342</v>
      </c>
      <c r="G9" s="153" t="s">
        <v>242</v>
      </c>
      <c r="H9" s="176">
        <v>13800238</v>
      </c>
      <c r="I9" s="161" t="s">
        <v>342</v>
      </c>
      <c r="J9" s="153" t="s">
        <v>242</v>
      </c>
      <c r="K9" s="154">
        <v>13650000</v>
      </c>
      <c r="L9" s="161" t="s">
        <v>342</v>
      </c>
      <c r="M9" s="153" t="s">
        <v>242</v>
      </c>
      <c r="N9" s="154">
        <v>20604800</v>
      </c>
      <c r="O9" s="523" t="s">
        <v>534</v>
      </c>
      <c r="P9" s="153" t="s">
        <v>217</v>
      </c>
      <c r="Q9" s="154">
        <v>20604800</v>
      </c>
      <c r="R9" s="523" t="s">
        <v>534</v>
      </c>
      <c r="S9" s="153" t="s">
        <v>217</v>
      </c>
      <c r="T9" s="154">
        <v>25944800</v>
      </c>
      <c r="U9" s="646"/>
      <c r="V9" s="646"/>
      <c r="W9" s="646"/>
    </row>
    <row r="10" spans="1:23" ht="63.75">
      <c r="A10" s="262" t="s">
        <v>225</v>
      </c>
      <c r="B10" s="105" t="s">
        <v>176</v>
      </c>
      <c r="C10" s="189" t="s">
        <v>342</v>
      </c>
      <c r="D10" s="153" t="s">
        <v>242</v>
      </c>
      <c r="E10" s="176">
        <v>8358219</v>
      </c>
      <c r="F10" s="189" t="s">
        <v>342</v>
      </c>
      <c r="G10" s="153" t="s">
        <v>242</v>
      </c>
      <c r="H10" s="176">
        <v>8358219</v>
      </c>
      <c r="I10" s="189" t="s">
        <v>342</v>
      </c>
      <c r="J10" s="153" t="s">
        <v>242</v>
      </c>
      <c r="K10" s="154">
        <v>4179885</v>
      </c>
      <c r="L10" s="189" t="s">
        <v>342</v>
      </c>
      <c r="M10" s="153" t="s">
        <v>242</v>
      </c>
      <c r="N10" s="154">
        <v>6244950</v>
      </c>
      <c r="O10" s="523" t="s">
        <v>535</v>
      </c>
      <c r="P10" s="153" t="s">
        <v>217</v>
      </c>
      <c r="Q10" s="154">
        <v>6244950</v>
      </c>
      <c r="R10" s="523" t="s">
        <v>535</v>
      </c>
      <c r="S10" s="153" t="s">
        <v>217</v>
      </c>
      <c r="T10" s="154">
        <v>6244950</v>
      </c>
      <c r="U10" s="646"/>
      <c r="V10" s="646"/>
      <c r="W10" s="646"/>
    </row>
    <row r="11" spans="1:23" ht="63.75">
      <c r="A11" s="262" t="s">
        <v>226</v>
      </c>
      <c r="B11" s="98" t="s">
        <v>177</v>
      </c>
      <c r="C11" s="189" t="s">
        <v>243</v>
      </c>
      <c r="D11" s="153" t="s">
        <v>242</v>
      </c>
      <c r="E11" s="637">
        <v>14008238</v>
      </c>
      <c r="F11" s="189" t="s">
        <v>243</v>
      </c>
      <c r="G11" s="153" t="s">
        <v>242</v>
      </c>
      <c r="H11" s="637">
        <v>14008238</v>
      </c>
      <c r="I11" s="189" t="s">
        <v>243</v>
      </c>
      <c r="J11" s="153" t="s">
        <v>242</v>
      </c>
      <c r="K11" s="154">
        <v>5345000</v>
      </c>
      <c r="L11" s="189" t="s">
        <v>243</v>
      </c>
      <c r="M11" s="153" t="s">
        <v>242</v>
      </c>
      <c r="N11" s="154">
        <v>6949850</v>
      </c>
      <c r="O11" s="523" t="s">
        <v>536</v>
      </c>
      <c r="P11" s="153" t="s">
        <v>217</v>
      </c>
      <c r="Q11" s="154">
        <v>6949850</v>
      </c>
      <c r="R11" s="523" t="s">
        <v>536</v>
      </c>
      <c r="S11" s="153" t="s">
        <v>217</v>
      </c>
      <c r="T11" s="154">
        <v>6949850</v>
      </c>
      <c r="U11" s="646"/>
      <c r="V11" s="646"/>
      <c r="W11" s="646"/>
    </row>
    <row r="12" spans="1:23" ht="81.75" customHeight="1">
      <c r="A12" s="156" t="s">
        <v>227</v>
      </c>
      <c r="B12" s="98" t="s">
        <v>178</v>
      </c>
      <c r="C12" s="161" t="s">
        <v>343</v>
      </c>
      <c r="D12" s="153" t="s">
        <v>344</v>
      </c>
      <c r="E12" s="176">
        <v>17367327</v>
      </c>
      <c r="F12" s="161" t="s">
        <v>343</v>
      </c>
      <c r="G12" s="153" t="s">
        <v>344</v>
      </c>
      <c r="H12" s="176">
        <v>17367327</v>
      </c>
      <c r="I12" s="161" t="s">
        <v>343</v>
      </c>
      <c r="J12" s="153" t="s">
        <v>344</v>
      </c>
      <c r="K12" s="154">
        <v>27342000</v>
      </c>
      <c r="L12" s="161" t="s">
        <v>343</v>
      </c>
      <c r="M12" s="153" t="s">
        <v>344</v>
      </c>
      <c r="N12" s="154">
        <v>20191700</v>
      </c>
      <c r="O12" s="523" t="s">
        <v>537</v>
      </c>
      <c r="P12" s="153" t="s">
        <v>588</v>
      </c>
      <c r="Q12" s="154">
        <v>20191700</v>
      </c>
      <c r="R12" s="523" t="s">
        <v>537</v>
      </c>
      <c r="S12" s="153" t="s">
        <v>588</v>
      </c>
      <c r="T12" s="154">
        <v>28051700</v>
      </c>
      <c r="U12" s="646"/>
      <c r="V12" s="646"/>
      <c r="W12" s="646"/>
    </row>
    <row r="13" spans="1:23" s="111" customFormat="1" ht="72" customHeight="1">
      <c r="A13" s="261" t="s">
        <v>26</v>
      </c>
      <c r="B13" s="442" t="s">
        <v>179</v>
      </c>
      <c r="C13" s="187" t="s">
        <v>346</v>
      </c>
      <c r="D13" s="184">
        <v>1</v>
      </c>
      <c r="E13" s="177">
        <f>SUM(E14:E15)</f>
        <v>2795091441</v>
      </c>
      <c r="F13" s="187" t="s">
        <v>346</v>
      </c>
      <c r="G13" s="184">
        <v>1</v>
      </c>
      <c r="H13" s="177">
        <f>SUM(H14:H15)</f>
        <v>2795091441</v>
      </c>
      <c r="I13" s="441" t="s">
        <v>368</v>
      </c>
      <c r="J13" s="150">
        <v>1</v>
      </c>
      <c r="K13" s="136">
        <f>SUM(K14:K15)</f>
        <v>2190684125</v>
      </c>
      <c r="L13" s="441" t="s">
        <v>368</v>
      </c>
      <c r="M13" s="150">
        <v>1</v>
      </c>
      <c r="N13" s="136">
        <f>SUM(N14:N15)</f>
        <v>2161985119</v>
      </c>
      <c r="O13" s="405" t="s">
        <v>99</v>
      </c>
      <c r="P13" s="122">
        <v>1</v>
      </c>
      <c r="Q13" s="121">
        <f>SUM(Q14:Q15)</f>
        <v>2161985119</v>
      </c>
      <c r="R13" s="405" t="s">
        <v>99</v>
      </c>
      <c r="S13" s="122">
        <v>1</v>
      </c>
      <c r="T13" s="121">
        <f>SUM(T14:T15)</f>
        <v>2169810119</v>
      </c>
      <c r="U13" s="655"/>
      <c r="V13" s="655" t="s">
        <v>58</v>
      </c>
      <c r="W13" s="655"/>
    </row>
    <row r="14" spans="1:23" ht="48.75" customHeight="1">
      <c r="A14" s="262" t="s">
        <v>283</v>
      </c>
      <c r="B14" s="159" t="s">
        <v>180</v>
      </c>
      <c r="C14" s="161" t="s">
        <v>245</v>
      </c>
      <c r="D14" s="181" t="s">
        <v>583</v>
      </c>
      <c r="E14" s="176">
        <v>2757901357</v>
      </c>
      <c r="F14" s="161" t="s">
        <v>245</v>
      </c>
      <c r="G14" s="181" t="s">
        <v>583</v>
      </c>
      <c r="H14" s="176">
        <v>2757901357</v>
      </c>
      <c r="I14" s="161" t="s">
        <v>245</v>
      </c>
      <c r="J14" s="58" t="s">
        <v>319</v>
      </c>
      <c r="K14" s="138">
        <v>2161704125</v>
      </c>
      <c r="L14" s="161" t="s">
        <v>245</v>
      </c>
      <c r="M14" s="58" t="s">
        <v>319</v>
      </c>
      <c r="N14" s="138">
        <v>2133425269</v>
      </c>
      <c r="O14" s="531" t="s">
        <v>538</v>
      </c>
      <c r="P14" s="60" t="s">
        <v>589</v>
      </c>
      <c r="Q14" s="54">
        <v>2133425269</v>
      </c>
      <c r="R14" s="531" t="s">
        <v>538</v>
      </c>
      <c r="S14" s="60" t="s">
        <v>605</v>
      </c>
      <c r="T14" s="54">
        <v>2141250269</v>
      </c>
      <c r="U14" s="646" t="s">
        <v>58</v>
      </c>
      <c r="V14" s="646"/>
      <c r="W14" s="646"/>
    </row>
    <row r="15" spans="1:23" ht="90" customHeight="1">
      <c r="A15" s="262" t="s">
        <v>225</v>
      </c>
      <c r="B15" s="159" t="s">
        <v>181</v>
      </c>
      <c r="C15" s="161" t="s">
        <v>345</v>
      </c>
      <c r="D15" s="181" t="s">
        <v>233</v>
      </c>
      <c r="E15" s="162">
        <v>37190084</v>
      </c>
      <c r="F15" s="161" t="s">
        <v>345</v>
      </c>
      <c r="G15" s="181" t="s">
        <v>233</v>
      </c>
      <c r="H15" s="162">
        <v>37190084</v>
      </c>
      <c r="I15" s="161" t="s">
        <v>345</v>
      </c>
      <c r="J15" s="58" t="s">
        <v>91</v>
      </c>
      <c r="K15" s="138">
        <v>28980000</v>
      </c>
      <c r="L15" s="161" t="s">
        <v>345</v>
      </c>
      <c r="M15" s="58" t="s">
        <v>91</v>
      </c>
      <c r="N15" s="138">
        <v>28559850</v>
      </c>
      <c r="O15" s="532" t="s">
        <v>539</v>
      </c>
      <c r="P15" s="58" t="s">
        <v>252</v>
      </c>
      <c r="Q15" s="11">
        <v>28559850</v>
      </c>
      <c r="R15" s="532" t="s">
        <v>539</v>
      </c>
      <c r="S15" s="58" t="s">
        <v>252</v>
      </c>
      <c r="T15" s="11">
        <v>28559850</v>
      </c>
      <c r="U15" s="646"/>
      <c r="V15" s="646"/>
      <c r="W15" s="646"/>
    </row>
    <row r="16" spans="1:23" s="111" customFormat="1" ht="63" customHeight="1">
      <c r="A16" s="261" t="s">
        <v>60</v>
      </c>
      <c r="B16" s="444" t="s">
        <v>214</v>
      </c>
      <c r="C16" s="191" t="s">
        <v>246</v>
      </c>
      <c r="D16" s="184">
        <v>1</v>
      </c>
      <c r="E16" s="185">
        <f>E17</f>
        <v>14000000</v>
      </c>
      <c r="F16" s="191" t="s">
        <v>246</v>
      </c>
      <c r="G16" s="184">
        <v>1</v>
      </c>
      <c r="H16" s="185">
        <f>H17</f>
        <v>14000000</v>
      </c>
      <c r="I16" s="158" t="s">
        <v>369</v>
      </c>
      <c r="J16" s="122">
        <v>1</v>
      </c>
      <c r="K16" s="136">
        <f>K17</f>
        <v>10830000</v>
      </c>
      <c r="L16" s="158" t="s">
        <v>369</v>
      </c>
      <c r="M16" s="122">
        <v>1</v>
      </c>
      <c r="N16" s="136">
        <f>N17</f>
        <v>12779800</v>
      </c>
      <c r="O16" s="406" t="s">
        <v>103</v>
      </c>
      <c r="P16" s="122">
        <v>1</v>
      </c>
      <c r="Q16" s="119">
        <f>SUM(Q17)</f>
        <v>12779800</v>
      </c>
      <c r="R16" s="406" t="s">
        <v>103</v>
      </c>
      <c r="S16" s="122">
        <v>1</v>
      </c>
      <c r="T16" s="119">
        <f>SUM(T17)</f>
        <v>12779800</v>
      </c>
      <c r="U16" s="655"/>
      <c r="V16" s="655"/>
      <c r="W16" s="655"/>
    </row>
    <row r="17" spans="1:23" ht="93" customHeight="1">
      <c r="A17" s="262" t="s">
        <v>283</v>
      </c>
      <c r="B17" s="160" t="s">
        <v>76</v>
      </c>
      <c r="C17" s="161" t="s">
        <v>347</v>
      </c>
      <c r="D17" s="182" t="s">
        <v>234</v>
      </c>
      <c r="E17" s="176">
        <v>14000000</v>
      </c>
      <c r="F17" s="161" t="s">
        <v>347</v>
      </c>
      <c r="G17" s="182" t="s">
        <v>234</v>
      </c>
      <c r="H17" s="176">
        <v>14000000</v>
      </c>
      <c r="I17" s="161" t="s">
        <v>370</v>
      </c>
      <c r="J17" s="153" t="s">
        <v>89</v>
      </c>
      <c r="K17" s="154">
        <v>10830000</v>
      </c>
      <c r="L17" s="161" t="s">
        <v>370</v>
      </c>
      <c r="M17" s="153" t="s">
        <v>89</v>
      </c>
      <c r="N17" s="154">
        <v>12779800</v>
      </c>
      <c r="O17" s="532" t="s">
        <v>540</v>
      </c>
      <c r="P17" s="153" t="s">
        <v>590</v>
      </c>
      <c r="Q17" s="154">
        <v>12779800</v>
      </c>
      <c r="R17" s="532" t="s">
        <v>540</v>
      </c>
      <c r="S17" s="153" t="s">
        <v>590</v>
      </c>
      <c r="T17" s="154">
        <v>12779800</v>
      </c>
      <c r="U17" s="646"/>
      <c r="V17" s="646"/>
      <c r="W17" s="646"/>
    </row>
    <row r="18" spans="1:23" s="120" customFormat="1" ht="67.5" customHeight="1">
      <c r="A18" s="261" t="s">
        <v>61</v>
      </c>
      <c r="B18" s="443" t="s">
        <v>182</v>
      </c>
      <c r="C18" s="187" t="s">
        <v>248</v>
      </c>
      <c r="D18" s="184">
        <v>1</v>
      </c>
      <c r="E18" s="185">
        <f>E19</f>
        <v>29582271</v>
      </c>
      <c r="F18" s="187" t="s">
        <v>248</v>
      </c>
      <c r="G18" s="184">
        <v>1</v>
      </c>
      <c r="H18" s="185">
        <f>H19</f>
        <v>29582271</v>
      </c>
      <c r="I18" s="145" t="s">
        <v>218</v>
      </c>
      <c r="J18" s="122">
        <v>1</v>
      </c>
      <c r="K18" s="136">
        <f>K19</f>
        <v>11300000</v>
      </c>
      <c r="L18" s="145" t="s">
        <v>218</v>
      </c>
      <c r="M18" s="122">
        <v>1</v>
      </c>
      <c r="N18" s="136">
        <f>N19</f>
        <v>13035000</v>
      </c>
      <c r="O18" s="406" t="s">
        <v>309</v>
      </c>
      <c r="P18" s="122">
        <v>1</v>
      </c>
      <c r="Q18" s="144">
        <v>13580000</v>
      </c>
      <c r="R18" s="406" t="s">
        <v>309</v>
      </c>
      <c r="S18" s="122">
        <v>1</v>
      </c>
      <c r="T18" s="144">
        <v>13580000</v>
      </c>
      <c r="U18" s="656"/>
      <c r="V18" s="656"/>
      <c r="W18" s="656"/>
    </row>
    <row r="19" spans="1:23" ht="67.5">
      <c r="A19" s="262" t="s">
        <v>283</v>
      </c>
      <c r="B19" s="98" t="s">
        <v>183</v>
      </c>
      <c r="C19" s="155" t="s">
        <v>247</v>
      </c>
      <c r="D19" s="181" t="s">
        <v>371</v>
      </c>
      <c r="E19" s="176">
        <v>29582271</v>
      </c>
      <c r="F19" s="155" t="s">
        <v>247</v>
      </c>
      <c r="G19" s="181" t="s">
        <v>371</v>
      </c>
      <c r="H19" s="176">
        <v>29582271</v>
      </c>
      <c r="I19" s="155" t="s">
        <v>247</v>
      </c>
      <c r="J19" s="62" t="s">
        <v>371</v>
      </c>
      <c r="K19" s="138">
        <v>11300000</v>
      </c>
      <c r="L19" s="155" t="s">
        <v>247</v>
      </c>
      <c r="M19" s="62" t="s">
        <v>371</v>
      </c>
      <c r="N19" s="138">
        <v>13035000</v>
      </c>
      <c r="O19" s="536" t="s">
        <v>541</v>
      </c>
      <c r="P19" s="58" t="s">
        <v>90</v>
      </c>
      <c r="Q19" s="54">
        <v>13035000</v>
      </c>
      <c r="R19" s="536" t="s">
        <v>541</v>
      </c>
      <c r="S19" s="58" t="s">
        <v>90</v>
      </c>
      <c r="T19" s="54">
        <v>13035000</v>
      </c>
      <c r="U19" s="646"/>
      <c r="V19" s="646"/>
      <c r="W19" s="646"/>
    </row>
    <row r="20" spans="1:23" s="120" customFormat="1" ht="90">
      <c r="A20" s="263" t="s">
        <v>62</v>
      </c>
      <c r="B20" s="443" t="s">
        <v>192</v>
      </c>
      <c r="C20" s="187" t="s">
        <v>249</v>
      </c>
      <c r="D20" s="419">
        <v>1</v>
      </c>
      <c r="E20" s="177">
        <f>SUM(E21:E23)</f>
        <v>72285030</v>
      </c>
      <c r="F20" s="187" t="s">
        <v>249</v>
      </c>
      <c r="G20" s="419">
        <v>1</v>
      </c>
      <c r="H20" s="177">
        <f>SUM(H21:H23)</f>
        <v>72285030</v>
      </c>
      <c r="I20" s="187" t="s">
        <v>249</v>
      </c>
      <c r="J20" s="150">
        <v>1</v>
      </c>
      <c r="K20" s="136">
        <f>SUM(K21:K22)</f>
        <v>20312300</v>
      </c>
      <c r="L20" s="187" t="s">
        <v>249</v>
      </c>
      <c r="M20" s="150">
        <v>1</v>
      </c>
      <c r="N20" s="136">
        <f>SUM(N21:N22)</f>
        <v>28231850</v>
      </c>
      <c r="O20" s="407" t="s">
        <v>107</v>
      </c>
      <c r="P20" s="122">
        <v>1</v>
      </c>
      <c r="Q20" s="119">
        <f>SUM(Q21:Q22)</f>
        <v>28231850</v>
      </c>
      <c r="R20" s="407" t="s">
        <v>107</v>
      </c>
      <c r="S20" s="122">
        <v>1</v>
      </c>
      <c r="T20" s="119">
        <f>SUM(T21:T22)</f>
        <v>38096850</v>
      </c>
      <c r="U20" s="656"/>
      <c r="V20" s="656"/>
      <c r="W20" s="656"/>
    </row>
    <row r="21" spans="1:23" ht="57">
      <c r="A21" s="264" t="s">
        <v>283</v>
      </c>
      <c r="B21" s="98" t="s">
        <v>193</v>
      </c>
      <c r="C21" s="189" t="s">
        <v>251</v>
      </c>
      <c r="D21" s="159" t="s">
        <v>252</v>
      </c>
      <c r="E21" s="176">
        <v>12635030</v>
      </c>
      <c r="F21" s="189" t="s">
        <v>251</v>
      </c>
      <c r="G21" s="159" t="s">
        <v>252</v>
      </c>
      <c r="H21" s="176">
        <v>12635030</v>
      </c>
      <c r="I21" s="99" t="s">
        <v>194</v>
      </c>
      <c r="J21" s="159" t="s">
        <v>252</v>
      </c>
      <c r="K21" s="138">
        <v>3457300</v>
      </c>
      <c r="L21" s="99" t="s">
        <v>194</v>
      </c>
      <c r="M21" s="159" t="s">
        <v>252</v>
      </c>
      <c r="N21" s="138">
        <v>3336850</v>
      </c>
      <c r="O21" s="536" t="s">
        <v>542</v>
      </c>
      <c r="P21" s="58" t="s">
        <v>90</v>
      </c>
      <c r="Q21" s="54">
        <v>3336850</v>
      </c>
      <c r="R21" s="536" t="s">
        <v>542</v>
      </c>
      <c r="S21" s="58" t="s">
        <v>90</v>
      </c>
      <c r="T21" s="54">
        <v>4386850</v>
      </c>
      <c r="U21" s="646"/>
      <c r="V21" s="646"/>
      <c r="W21" s="646"/>
    </row>
    <row r="22" spans="1:23" ht="78.75">
      <c r="A22" s="421" t="s">
        <v>225</v>
      </c>
      <c r="B22" s="415" t="s">
        <v>195</v>
      </c>
      <c r="C22" s="422" t="s">
        <v>250</v>
      </c>
      <c r="D22" s="423" t="s">
        <v>348</v>
      </c>
      <c r="E22" s="424">
        <v>36000000</v>
      </c>
      <c r="F22" s="422" t="s">
        <v>250</v>
      </c>
      <c r="G22" s="423" t="s">
        <v>348</v>
      </c>
      <c r="H22" s="424">
        <v>36000000</v>
      </c>
      <c r="I22" s="422" t="s">
        <v>250</v>
      </c>
      <c r="J22" s="425" t="s">
        <v>321</v>
      </c>
      <c r="K22" s="148">
        <v>16855000</v>
      </c>
      <c r="L22" s="422" t="s">
        <v>250</v>
      </c>
      <c r="M22" s="425" t="s">
        <v>321</v>
      </c>
      <c r="N22" s="148">
        <v>24895000</v>
      </c>
      <c r="O22" s="536" t="s">
        <v>543</v>
      </c>
      <c r="P22" s="425" t="s">
        <v>321</v>
      </c>
      <c r="Q22" s="426">
        <v>24895000</v>
      </c>
      <c r="R22" s="536" t="s">
        <v>543</v>
      </c>
      <c r="S22" s="425" t="s">
        <v>606</v>
      </c>
      <c r="T22" s="426">
        <v>33710000</v>
      </c>
      <c r="U22" s="646"/>
      <c r="V22" s="646"/>
      <c r="W22" s="646"/>
    </row>
    <row r="23" spans="1:23" ht="67.5">
      <c r="A23" s="264" t="s">
        <v>226</v>
      </c>
      <c r="B23" s="159" t="s">
        <v>349</v>
      </c>
      <c r="C23" s="161" t="s">
        <v>350</v>
      </c>
      <c r="D23" s="159" t="s">
        <v>351</v>
      </c>
      <c r="E23" s="176">
        <v>23650000</v>
      </c>
      <c r="F23" s="161" t="s">
        <v>350</v>
      </c>
      <c r="G23" s="159" t="s">
        <v>351</v>
      </c>
      <c r="H23" s="176">
        <v>23650000</v>
      </c>
      <c r="I23" s="161" t="s">
        <v>350</v>
      </c>
      <c r="J23" s="58">
        <v>0</v>
      </c>
      <c r="K23" s="138">
        <v>0</v>
      </c>
      <c r="L23" s="161" t="s">
        <v>350</v>
      </c>
      <c r="M23" s="58">
        <v>0</v>
      </c>
      <c r="N23" s="138">
        <v>0</v>
      </c>
      <c r="O23" s="408"/>
      <c r="P23" s="58"/>
      <c r="Q23" s="54"/>
      <c r="R23" s="408"/>
      <c r="S23" s="58"/>
      <c r="T23" s="54"/>
      <c r="U23" s="646"/>
      <c r="V23" s="646"/>
      <c r="W23" s="646"/>
    </row>
    <row r="24" spans="1:23" s="120" customFormat="1" ht="68.25">
      <c r="A24" s="427" t="s">
        <v>50</v>
      </c>
      <c r="B24" s="444" t="s">
        <v>110</v>
      </c>
      <c r="C24" s="428" t="s">
        <v>253</v>
      </c>
      <c r="D24" s="429">
        <v>1</v>
      </c>
      <c r="E24" s="430">
        <f>SUM(E25:E30)</f>
        <v>560822150</v>
      </c>
      <c r="F24" s="428" t="s">
        <v>253</v>
      </c>
      <c r="G24" s="429">
        <v>1</v>
      </c>
      <c r="H24" s="430">
        <f>SUM(H25:H30)</f>
        <v>560822150</v>
      </c>
      <c r="I24" s="158" t="s">
        <v>372</v>
      </c>
      <c r="J24" s="445">
        <v>1</v>
      </c>
      <c r="K24" s="432">
        <f>SUM(K25:K30)</f>
        <v>193167700</v>
      </c>
      <c r="L24" s="158" t="s">
        <v>372</v>
      </c>
      <c r="M24" s="445">
        <v>1</v>
      </c>
      <c r="N24" s="432">
        <f>SUM(N25:N30)</f>
        <v>211324500</v>
      </c>
      <c r="O24" s="434" t="s">
        <v>310</v>
      </c>
      <c r="P24" s="431">
        <v>1</v>
      </c>
      <c r="Q24" s="433">
        <f>SUM(Q25:Q30)</f>
        <v>207324500</v>
      </c>
      <c r="R24" s="434" t="s">
        <v>310</v>
      </c>
      <c r="S24" s="431">
        <v>1</v>
      </c>
      <c r="T24" s="433">
        <f>SUM(T25:T30)</f>
        <v>245724500</v>
      </c>
      <c r="U24" s="656"/>
      <c r="V24" s="656"/>
      <c r="W24" s="656"/>
    </row>
    <row r="25" spans="1:23" ht="79.5">
      <c r="A25" s="264" t="s">
        <v>283</v>
      </c>
      <c r="B25" s="114" t="s">
        <v>196</v>
      </c>
      <c r="C25" s="189" t="s">
        <v>112</v>
      </c>
      <c r="D25" s="174" t="s">
        <v>584</v>
      </c>
      <c r="E25" s="162">
        <v>5610950</v>
      </c>
      <c r="F25" s="189" t="s">
        <v>112</v>
      </c>
      <c r="G25" s="174" t="s">
        <v>584</v>
      </c>
      <c r="H25" s="162">
        <v>5610950</v>
      </c>
      <c r="I25" s="115" t="s">
        <v>197</v>
      </c>
      <c r="J25" s="58" t="s">
        <v>92</v>
      </c>
      <c r="K25" s="138">
        <v>2134700</v>
      </c>
      <c r="L25" s="115" t="s">
        <v>197</v>
      </c>
      <c r="M25" s="58" t="s">
        <v>92</v>
      </c>
      <c r="N25" s="138">
        <v>2134700</v>
      </c>
      <c r="O25" s="536" t="s">
        <v>544</v>
      </c>
      <c r="P25" s="58" t="s">
        <v>591</v>
      </c>
      <c r="Q25" s="54">
        <v>2134700</v>
      </c>
      <c r="R25" s="536" t="s">
        <v>544</v>
      </c>
      <c r="S25" s="58" t="s">
        <v>591</v>
      </c>
      <c r="T25" s="54">
        <v>2134700</v>
      </c>
      <c r="U25" s="646"/>
      <c r="V25" s="646"/>
      <c r="W25" s="646"/>
    </row>
    <row r="26" spans="1:23" ht="48.75" customHeight="1">
      <c r="A26" s="271" t="s">
        <v>225</v>
      </c>
      <c r="B26" s="114" t="s">
        <v>198</v>
      </c>
      <c r="C26" s="161" t="s">
        <v>258</v>
      </c>
      <c r="D26" s="174" t="s">
        <v>584</v>
      </c>
      <c r="E26" s="162">
        <v>15753200</v>
      </c>
      <c r="F26" s="161" t="s">
        <v>258</v>
      </c>
      <c r="G26" s="174" t="s">
        <v>584</v>
      </c>
      <c r="H26" s="162">
        <v>15753200</v>
      </c>
      <c r="I26" s="115" t="s">
        <v>199</v>
      </c>
      <c r="J26" s="58" t="s">
        <v>322</v>
      </c>
      <c r="K26" s="138">
        <v>6525000</v>
      </c>
      <c r="L26" s="115" t="s">
        <v>199</v>
      </c>
      <c r="M26" s="58" t="s">
        <v>322</v>
      </c>
      <c r="N26" s="138">
        <v>6525000</v>
      </c>
      <c r="O26" s="536" t="s">
        <v>545</v>
      </c>
      <c r="P26" s="58" t="s">
        <v>592</v>
      </c>
      <c r="Q26" s="54">
        <v>6525000</v>
      </c>
      <c r="R26" s="536" t="s">
        <v>545</v>
      </c>
      <c r="S26" s="58" t="s">
        <v>592</v>
      </c>
      <c r="T26" s="54">
        <v>6525000</v>
      </c>
      <c r="U26" s="646"/>
      <c r="V26" s="646"/>
      <c r="W26" s="646"/>
    </row>
    <row r="27" spans="1:23" ht="57">
      <c r="A27" s="264" t="s">
        <v>226</v>
      </c>
      <c r="B27" s="98" t="s">
        <v>200</v>
      </c>
      <c r="C27" s="189" t="s">
        <v>255</v>
      </c>
      <c r="D27" s="159" t="s">
        <v>235</v>
      </c>
      <c r="E27" s="162">
        <v>20458000</v>
      </c>
      <c r="F27" s="189" t="s">
        <v>255</v>
      </c>
      <c r="G27" s="159" t="s">
        <v>235</v>
      </c>
      <c r="H27" s="162">
        <v>20458000</v>
      </c>
      <c r="I27" s="99" t="s">
        <v>201</v>
      </c>
      <c r="J27" s="58" t="s">
        <v>93</v>
      </c>
      <c r="K27" s="138">
        <v>5950000</v>
      </c>
      <c r="L27" s="99" t="s">
        <v>201</v>
      </c>
      <c r="M27" s="58" t="s">
        <v>93</v>
      </c>
      <c r="N27" s="138">
        <v>5949800</v>
      </c>
      <c r="O27" s="541" t="s">
        <v>546</v>
      </c>
      <c r="P27" s="58" t="s">
        <v>593</v>
      </c>
      <c r="Q27" s="54">
        <v>5949800</v>
      </c>
      <c r="R27" s="541" t="s">
        <v>546</v>
      </c>
      <c r="S27" s="58" t="s">
        <v>593</v>
      </c>
      <c r="T27" s="54">
        <v>11349800</v>
      </c>
      <c r="U27" s="646"/>
      <c r="V27" s="646"/>
      <c r="W27" s="646"/>
    </row>
    <row r="28" spans="1:23" ht="75" customHeight="1">
      <c r="A28" s="264" t="s">
        <v>227</v>
      </c>
      <c r="B28" s="98" t="s">
        <v>59</v>
      </c>
      <c r="C28" s="161" t="s">
        <v>254</v>
      </c>
      <c r="D28" s="159" t="s">
        <v>259</v>
      </c>
      <c r="E28" s="162">
        <v>8500000</v>
      </c>
      <c r="F28" s="161" t="s">
        <v>254</v>
      </c>
      <c r="G28" s="159" t="s">
        <v>259</v>
      </c>
      <c r="H28" s="162">
        <v>8500000</v>
      </c>
      <c r="I28" s="161" t="s">
        <v>254</v>
      </c>
      <c r="J28" s="60" t="s">
        <v>323</v>
      </c>
      <c r="K28" s="138">
        <v>6000000</v>
      </c>
      <c r="L28" s="161" t="s">
        <v>254</v>
      </c>
      <c r="M28" s="60" t="s">
        <v>323</v>
      </c>
      <c r="N28" s="138">
        <v>6000000</v>
      </c>
      <c r="O28" s="541" t="s">
        <v>547</v>
      </c>
      <c r="P28" s="58" t="s">
        <v>594</v>
      </c>
      <c r="Q28" s="54">
        <v>6000000</v>
      </c>
      <c r="R28" s="541" t="s">
        <v>547</v>
      </c>
      <c r="S28" s="58" t="s">
        <v>594</v>
      </c>
      <c r="T28" s="54">
        <v>6000000</v>
      </c>
      <c r="U28" s="646"/>
      <c r="V28" s="646"/>
      <c r="W28" s="646"/>
    </row>
    <row r="29" spans="1:23" ht="42.75" customHeight="1">
      <c r="A29" s="264" t="s">
        <v>228</v>
      </c>
      <c r="B29" s="98" t="s">
        <v>202</v>
      </c>
      <c r="C29" s="161" t="s">
        <v>257</v>
      </c>
      <c r="D29" s="159" t="s">
        <v>585</v>
      </c>
      <c r="E29" s="162">
        <v>145000000</v>
      </c>
      <c r="F29" s="161" t="s">
        <v>257</v>
      </c>
      <c r="G29" s="159" t="s">
        <v>585</v>
      </c>
      <c r="H29" s="162">
        <v>145000000</v>
      </c>
      <c r="I29" s="99" t="s">
        <v>203</v>
      </c>
      <c r="J29" s="58" t="s">
        <v>168</v>
      </c>
      <c r="K29" s="138">
        <v>82285000</v>
      </c>
      <c r="L29" s="99" t="s">
        <v>203</v>
      </c>
      <c r="M29" s="58" t="s">
        <v>168</v>
      </c>
      <c r="N29" s="138">
        <v>91635000</v>
      </c>
      <c r="O29" s="542" t="s">
        <v>548</v>
      </c>
      <c r="P29" s="60" t="s">
        <v>595</v>
      </c>
      <c r="Q29" s="54">
        <v>87635000</v>
      </c>
      <c r="R29" s="542" t="s">
        <v>548</v>
      </c>
      <c r="S29" s="60" t="s">
        <v>320</v>
      </c>
      <c r="T29" s="54">
        <v>120635000</v>
      </c>
      <c r="U29" s="646"/>
      <c r="V29" s="646"/>
      <c r="W29" s="646"/>
    </row>
    <row r="30" spans="1:23" ht="49.5" customHeight="1">
      <c r="A30" s="265" t="s">
        <v>229</v>
      </c>
      <c r="B30" s="98" t="s">
        <v>204</v>
      </c>
      <c r="C30" s="189" t="s">
        <v>256</v>
      </c>
      <c r="D30" s="159" t="s">
        <v>586</v>
      </c>
      <c r="E30" s="162">
        <v>365500000</v>
      </c>
      <c r="F30" s="189" t="s">
        <v>256</v>
      </c>
      <c r="G30" s="159" t="s">
        <v>586</v>
      </c>
      <c r="H30" s="162">
        <v>365500000</v>
      </c>
      <c r="I30" s="99" t="s">
        <v>205</v>
      </c>
      <c r="J30" s="58" t="s">
        <v>324</v>
      </c>
      <c r="K30" s="138">
        <v>90273000</v>
      </c>
      <c r="L30" s="99" t="s">
        <v>205</v>
      </c>
      <c r="M30" s="58" t="s">
        <v>324</v>
      </c>
      <c r="N30" s="138">
        <v>99080000</v>
      </c>
      <c r="O30" s="536" t="s">
        <v>549</v>
      </c>
      <c r="P30" s="58" t="s">
        <v>596</v>
      </c>
      <c r="Q30" s="54">
        <v>99080000</v>
      </c>
      <c r="R30" s="536" t="s">
        <v>549</v>
      </c>
      <c r="S30" s="60" t="s">
        <v>320</v>
      </c>
      <c r="T30" s="54">
        <v>99080000</v>
      </c>
      <c r="U30" s="646"/>
      <c r="V30" s="646"/>
      <c r="W30" s="646"/>
    </row>
    <row r="31" spans="1:23" s="111" customFormat="1" ht="68.25" customHeight="1">
      <c r="A31" s="263" t="s">
        <v>63</v>
      </c>
      <c r="B31" s="106" t="s">
        <v>333</v>
      </c>
      <c r="C31" s="187" t="s">
        <v>334</v>
      </c>
      <c r="D31" s="184">
        <v>1</v>
      </c>
      <c r="E31" s="177">
        <f>SUM(E32:E35)</f>
        <v>121000000</v>
      </c>
      <c r="F31" s="187" t="s">
        <v>334</v>
      </c>
      <c r="G31" s="184">
        <v>1</v>
      </c>
      <c r="H31" s="177">
        <f>SUM(H32:H35)</f>
        <v>121000000</v>
      </c>
      <c r="I31" s="110" t="s">
        <v>335</v>
      </c>
      <c r="J31" s="416">
        <v>1</v>
      </c>
      <c r="K31" s="136">
        <f>SUM(K32:K33)</f>
        <v>0</v>
      </c>
      <c r="L31" s="110" t="s">
        <v>335</v>
      </c>
      <c r="M31" s="416">
        <v>1</v>
      </c>
      <c r="N31" s="136">
        <f>SUM(N32:N33)</f>
        <v>20000000</v>
      </c>
      <c r="O31" s="110" t="s">
        <v>335</v>
      </c>
      <c r="P31" s="416">
        <v>1</v>
      </c>
      <c r="Q31" s="119">
        <f>SUM(Q32:Q33)</f>
        <v>24000000</v>
      </c>
      <c r="R31" s="110" t="s">
        <v>335</v>
      </c>
      <c r="S31" s="416">
        <v>1</v>
      </c>
      <c r="T31" s="119">
        <f>SUM(T32:T33)</f>
        <v>39000000</v>
      </c>
      <c r="U31" s="655"/>
      <c r="V31" s="655"/>
      <c r="W31" s="655"/>
    </row>
    <row r="32" spans="1:23" ht="62.25" customHeight="1">
      <c r="A32" s="264" t="s">
        <v>283</v>
      </c>
      <c r="B32" s="98" t="s">
        <v>156</v>
      </c>
      <c r="C32" s="161" t="s">
        <v>336</v>
      </c>
      <c r="D32" s="159" t="s">
        <v>169</v>
      </c>
      <c r="E32" s="162">
        <v>25000000</v>
      </c>
      <c r="F32" s="161" t="s">
        <v>336</v>
      </c>
      <c r="G32" s="159" t="s">
        <v>169</v>
      </c>
      <c r="H32" s="162">
        <v>25000000</v>
      </c>
      <c r="I32" s="99" t="s">
        <v>337</v>
      </c>
      <c r="J32" s="100" t="s">
        <v>338</v>
      </c>
      <c r="K32" s="138">
        <v>0</v>
      </c>
      <c r="L32" s="99" t="s">
        <v>337</v>
      </c>
      <c r="M32" s="100" t="s">
        <v>338</v>
      </c>
      <c r="N32" s="138">
        <v>0</v>
      </c>
      <c r="O32" s="99" t="s">
        <v>337</v>
      </c>
      <c r="P32" s="418">
        <v>0</v>
      </c>
      <c r="Q32" s="138">
        <v>0</v>
      </c>
      <c r="R32" s="99" t="s">
        <v>337</v>
      </c>
      <c r="S32" s="418">
        <v>0</v>
      </c>
      <c r="T32" s="138">
        <v>0</v>
      </c>
      <c r="U32" s="646"/>
      <c r="V32" s="646"/>
      <c r="W32" s="646"/>
    </row>
    <row r="33" spans="1:23" ht="43.5" customHeight="1">
      <c r="A33" s="264" t="s">
        <v>225</v>
      </c>
      <c r="B33" s="98" t="s">
        <v>155</v>
      </c>
      <c r="C33" s="161" t="s">
        <v>339</v>
      </c>
      <c r="D33" s="159" t="s">
        <v>359</v>
      </c>
      <c r="E33" s="417">
        <v>53500000</v>
      </c>
      <c r="F33" s="161" t="s">
        <v>339</v>
      </c>
      <c r="G33" s="159" t="s">
        <v>359</v>
      </c>
      <c r="H33" s="417">
        <v>53500000</v>
      </c>
      <c r="I33" s="99" t="s">
        <v>340</v>
      </c>
      <c r="J33" s="100" t="s">
        <v>341</v>
      </c>
      <c r="K33" s="138">
        <v>0</v>
      </c>
      <c r="L33" s="99" t="s">
        <v>340</v>
      </c>
      <c r="M33" s="100" t="s">
        <v>341</v>
      </c>
      <c r="N33" s="138">
        <v>20000000</v>
      </c>
      <c r="O33" s="536" t="s">
        <v>550</v>
      </c>
      <c r="P33" s="418" t="s">
        <v>331</v>
      </c>
      <c r="Q33" s="138">
        <v>24000000</v>
      </c>
      <c r="R33" s="536" t="s">
        <v>550</v>
      </c>
      <c r="S33" s="418" t="s">
        <v>352</v>
      </c>
      <c r="T33" s="138">
        <v>39000000</v>
      </c>
      <c r="U33" s="646"/>
      <c r="V33" s="646"/>
      <c r="W33" s="646"/>
    </row>
    <row r="34" spans="1:23" ht="69" customHeight="1">
      <c r="A34" s="264" t="s">
        <v>226</v>
      </c>
      <c r="B34" s="415" t="s">
        <v>353</v>
      </c>
      <c r="C34" s="415" t="s">
        <v>354</v>
      </c>
      <c r="D34" s="159" t="s">
        <v>359</v>
      </c>
      <c r="E34" s="417">
        <v>34500000</v>
      </c>
      <c r="F34" s="415" t="s">
        <v>354</v>
      </c>
      <c r="G34" s="159" t="s">
        <v>359</v>
      </c>
      <c r="H34" s="417">
        <v>34500000</v>
      </c>
      <c r="I34" s="415" t="s">
        <v>354</v>
      </c>
      <c r="J34" s="100">
        <v>0</v>
      </c>
      <c r="K34" s="138">
        <v>0</v>
      </c>
      <c r="L34" s="415" t="s">
        <v>354</v>
      </c>
      <c r="M34" s="100">
        <v>0</v>
      </c>
      <c r="N34" s="138">
        <v>0</v>
      </c>
      <c r="O34" s="420"/>
      <c r="P34" s="418"/>
      <c r="Q34" s="138"/>
      <c r="R34" s="420"/>
      <c r="S34" s="418"/>
      <c r="T34" s="138"/>
      <c r="U34" s="646"/>
      <c r="V34" s="646"/>
      <c r="W34" s="646"/>
    </row>
    <row r="35" spans="1:23" ht="69" customHeight="1">
      <c r="A35" s="264" t="s">
        <v>227</v>
      </c>
      <c r="B35" s="415" t="s">
        <v>355</v>
      </c>
      <c r="C35" s="435" t="s">
        <v>356</v>
      </c>
      <c r="D35" s="159" t="s">
        <v>352</v>
      </c>
      <c r="E35" s="417">
        <v>8000000</v>
      </c>
      <c r="F35" s="435" t="s">
        <v>356</v>
      </c>
      <c r="G35" s="159" t="s">
        <v>352</v>
      </c>
      <c r="H35" s="417">
        <v>8000000</v>
      </c>
      <c r="I35" s="435" t="s">
        <v>356</v>
      </c>
      <c r="J35" s="100">
        <v>0</v>
      </c>
      <c r="K35" s="138">
        <v>0</v>
      </c>
      <c r="L35" s="435" t="s">
        <v>356</v>
      </c>
      <c r="M35" s="100">
        <v>0</v>
      </c>
      <c r="N35" s="138">
        <v>0</v>
      </c>
      <c r="O35" s="420"/>
      <c r="P35" s="418"/>
      <c r="Q35" s="138"/>
      <c r="R35" s="420"/>
      <c r="S35" s="418"/>
      <c r="T35" s="138"/>
      <c r="U35" s="646"/>
      <c r="V35" s="646"/>
      <c r="W35" s="646"/>
    </row>
    <row r="36" spans="1:23" s="120" customFormat="1" ht="90.75">
      <c r="A36" s="263" t="s">
        <v>64</v>
      </c>
      <c r="B36" s="446" t="s">
        <v>170</v>
      </c>
      <c r="C36" s="190" t="s">
        <v>260</v>
      </c>
      <c r="D36" s="184">
        <v>1</v>
      </c>
      <c r="E36" s="177">
        <f>SUM(E37:E40)</f>
        <v>316931937</v>
      </c>
      <c r="F36" s="190" t="s">
        <v>260</v>
      </c>
      <c r="G36" s="184">
        <v>1</v>
      </c>
      <c r="H36" s="177">
        <f>SUM(H37:H40)</f>
        <v>316931937</v>
      </c>
      <c r="I36" s="447" t="s">
        <v>373</v>
      </c>
      <c r="J36" s="123">
        <v>1</v>
      </c>
      <c r="K36" s="136">
        <f>SUM(K37:K40)</f>
        <v>253916282</v>
      </c>
      <c r="L36" s="447" t="s">
        <v>373</v>
      </c>
      <c r="M36" s="123">
        <v>1</v>
      </c>
      <c r="N36" s="136">
        <f>SUM(N37:N40)</f>
        <v>257775982</v>
      </c>
      <c r="O36" s="407" t="s">
        <v>118</v>
      </c>
      <c r="P36" s="123">
        <v>1</v>
      </c>
      <c r="Q36" s="9">
        <f>SUM(Q37:Q40)</f>
        <v>257775982</v>
      </c>
      <c r="R36" s="407" t="s">
        <v>118</v>
      </c>
      <c r="S36" s="123">
        <v>1</v>
      </c>
      <c r="T36" s="9">
        <f>SUM(T37:T40)</f>
        <v>233775982</v>
      </c>
      <c r="U36" s="656"/>
      <c r="V36" s="656"/>
      <c r="W36" s="656"/>
    </row>
    <row r="37" spans="1:23" ht="45" customHeight="1">
      <c r="A37" s="272" t="s">
        <v>283</v>
      </c>
      <c r="B37" s="116" t="s">
        <v>206</v>
      </c>
      <c r="C37" s="189" t="s">
        <v>261</v>
      </c>
      <c r="D37" s="113" t="s">
        <v>578</v>
      </c>
      <c r="E37" s="176">
        <v>16316937</v>
      </c>
      <c r="F37" s="189" t="s">
        <v>261</v>
      </c>
      <c r="G37" s="113" t="s">
        <v>578</v>
      </c>
      <c r="H37" s="176">
        <v>16316937</v>
      </c>
      <c r="I37" s="117" t="s">
        <v>207</v>
      </c>
      <c r="J37" s="59" t="s">
        <v>325</v>
      </c>
      <c r="K37" s="138">
        <v>7142400</v>
      </c>
      <c r="L37" s="117" t="s">
        <v>207</v>
      </c>
      <c r="M37" s="59" t="s">
        <v>325</v>
      </c>
      <c r="N37" s="138">
        <v>8002100</v>
      </c>
      <c r="O37" s="531" t="s">
        <v>551</v>
      </c>
      <c r="P37" s="59" t="s">
        <v>597</v>
      </c>
      <c r="Q37" s="54">
        <v>8002100</v>
      </c>
      <c r="R37" s="531" t="s">
        <v>551</v>
      </c>
      <c r="S37" s="57" t="s">
        <v>252</v>
      </c>
      <c r="T37" s="54">
        <v>8002100</v>
      </c>
      <c r="U37" s="646"/>
      <c r="V37" s="646"/>
      <c r="W37" s="646"/>
    </row>
    <row r="38" spans="1:23" ht="63.75">
      <c r="A38" s="264" t="s">
        <v>225</v>
      </c>
      <c r="B38" s="101" t="s">
        <v>208</v>
      </c>
      <c r="C38" s="189" t="s">
        <v>262</v>
      </c>
      <c r="D38" s="192" t="s">
        <v>219</v>
      </c>
      <c r="E38" s="176">
        <v>58665000</v>
      </c>
      <c r="F38" s="189" t="s">
        <v>262</v>
      </c>
      <c r="G38" s="192" t="s">
        <v>219</v>
      </c>
      <c r="H38" s="176">
        <v>58665000</v>
      </c>
      <c r="I38" s="107" t="s">
        <v>209</v>
      </c>
      <c r="J38" s="448" t="s">
        <v>326</v>
      </c>
      <c r="K38" s="138">
        <v>37748882</v>
      </c>
      <c r="L38" s="107" t="s">
        <v>209</v>
      </c>
      <c r="M38" s="448" t="s">
        <v>326</v>
      </c>
      <c r="N38" s="138">
        <v>37748882</v>
      </c>
      <c r="O38" s="536" t="s">
        <v>552</v>
      </c>
      <c r="P38" s="100" t="s">
        <v>598</v>
      </c>
      <c r="Q38" s="148">
        <v>37748882</v>
      </c>
      <c r="R38" s="536" t="s">
        <v>552</v>
      </c>
      <c r="S38" s="100" t="s">
        <v>607</v>
      </c>
      <c r="T38" s="148">
        <v>37748882</v>
      </c>
      <c r="U38" s="646"/>
      <c r="V38" s="646"/>
      <c r="W38" s="646"/>
    </row>
    <row r="39" spans="1:23" ht="59.25" customHeight="1">
      <c r="A39" s="264" t="s">
        <v>226</v>
      </c>
      <c r="B39" s="101" t="s">
        <v>57</v>
      </c>
      <c r="C39" s="189" t="s">
        <v>264</v>
      </c>
      <c r="D39" s="436" t="s">
        <v>265</v>
      </c>
      <c r="E39" s="176">
        <v>15950000</v>
      </c>
      <c r="F39" s="189" t="s">
        <v>264</v>
      </c>
      <c r="G39" s="436" t="s">
        <v>265</v>
      </c>
      <c r="H39" s="176">
        <v>15950000</v>
      </c>
      <c r="I39" s="161" t="s">
        <v>264</v>
      </c>
      <c r="J39" s="100" t="s">
        <v>327</v>
      </c>
      <c r="K39" s="135">
        <v>5025000</v>
      </c>
      <c r="L39" s="161" t="s">
        <v>264</v>
      </c>
      <c r="M39" s="100" t="s">
        <v>327</v>
      </c>
      <c r="N39" s="135">
        <v>5025000</v>
      </c>
      <c r="O39" s="536" t="s">
        <v>553</v>
      </c>
      <c r="P39" s="100" t="s">
        <v>599</v>
      </c>
      <c r="Q39" s="135">
        <v>5025000</v>
      </c>
      <c r="R39" s="536" t="s">
        <v>553</v>
      </c>
      <c r="S39" s="100" t="s">
        <v>599</v>
      </c>
      <c r="T39" s="135">
        <v>5025000</v>
      </c>
      <c r="U39" s="646"/>
      <c r="V39" s="646"/>
      <c r="W39" s="646"/>
    </row>
    <row r="40" spans="1:23" ht="69" customHeight="1">
      <c r="A40" s="264" t="s">
        <v>227</v>
      </c>
      <c r="B40" s="101" t="s">
        <v>120</v>
      </c>
      <c r="C40" s="161" t="s">
        <v>263</v>
      </c>
      <c r="D40" s="192" t="s">
        <v>579</v>
      </c>
      <c r="E40" s="176">
        <v>226000000</v>
      </c>
      <c r="F40" s="161" t="s">
        <v>263</v>
      </c>
      <c r="G40" s="192" t="s">
        <v>579</v>
      </c>
      <c r="H40" s="176">
        <v>226000000</v>
      </c>
      <c r="I40" s="161" t="s">
        <v>263</v>
      </c>
      <c r="J40" s="103" t="s">
        <v>328</v>
      </c>
      <c r="K40" s="138">
        <v>204000000</v>
      </c>
      <c r="L40" s="161" t="s">
        <v>263</v>
      </c>
      <c r="M40" s="103" t="s">
        <v>328</v>
      </c>
      <c r="N40" s="138">
        <v>207000000</v>
      </c>
      <c r="O40" s="536" t="s">
        <v>554</v>
      </c>
      <c r="P40" s="103" t="s">
        <v>600</v>
      </c>
      <c r="Q40" s="149">
        <v>207000000</v>
      </c>
      <c r="R40" s="536" t="s">
        <v>554</v>
      </c>
      <c r="S40" s="103" t="s">
        <v>590</v>
      </c>
      <c r="T40" s="149">
        <v>183000000</v>
      </c>
      <c r="U40" s="646"/>
      <c r="V40" s="646"/>
      <c r="W40" s="646"/>
    </row>
    <row r="41" spans="1:23" s="111" customFormat="1" ht="116.25" customHeight="1">
      <c r="A41" s="261" t="s">
        <v>65</v>
      </c>
      <c r="B41" s="108" t="s">
        <v>210</v>
      </c>
      <c r="C41" s="187" t="s">
        <v>266</v>
      </c>
      <c r="D41" s="184">
        <v>1</v>
      </c>
      <c r="E41" s="177">
        <f>SUM(E42:E45)</f>
        <v>94070000</v>
      </c>
      <c r="F41" s="187" t="s">
        <v>266</v>
      </c>
      <c r="G41" s="184">
        <v>1</v>
      </c>
      <c r="H41" s="177">
        <f>SUM(H42:H45)</f>
        <v>94070000</v>
      </c>
      <c r="I41" s="109" t="s">
        <v>211</v>
      </c>
      <c r="J41" s="150">
        <v>1</v>
      </c>
      <c r="K41" s="136">
        <f>SUM(K42:K44)</f>
        <v>29125000</v>
      </c>
      <c r="L41" s="109" t="s">
        <v>211</v>
      </c>
      <c r="M41" s="150">
        <v>1</v>
      </c>
      <c r="N41" s="136">
        <f>SUM(N42:N44)</f>
        <v>29125000</v>
      </c>
      <c r="O41" s="406" t="s">
        <v>329</v>
      </c>
      <c r="P41" s="122">
        <v>1</v>
      </c>
      <c r="Q41" s="119">
        <f>SUM(Q42:Q44)</f>
        <v>29125000</v>
      </c>
      <c r="R41" s="406" t="s">
        <v>329</v>
      </c>
      <c r="S41" s="122">
        <v>1</v>
      </c>
      <c r="T41" s="119">
        <f>SUM(T42:T44)</f>
        <v>87085000</v>
      </c>
      <c r="U41" s="655"/>
      <c r="V41" s="655"/>
      <c r="W41" s="655"/>
    </row>
    <row r="42" spans="1:23" ht="79.5">
      <c r="A42" s="272" t="s">
        <v>283</v>
      </c>
      <c r="B42" s="101" t="s">
        <v>171</v>
      </c>
      <c r="C42" s="189" t="s">
        <v>267</v>
      </c>
      <c r="D42" s="113" t="s">
        <v>236</v>
      </c>
      <c r="E42" s="176">
        <v>42000000</v>
      </c>
      <c r="F42" s="189" t="s">
        <v>267</v>
      </c>
      <c r="G42" s="113" t="s">
        <v>236</v>
      </c>
      <c r="H42" s="176">
        <v>42000000</v>
      </c>
      <c r="I42" s="107" t="s">
        <v>212</v>
      </c>
      <c r="J42" s="58" t="s">
        <v>330</v>
      </c>
      <c r="K42" s="138">
        <v>13395000</v>
      </c>
      <c r="L42" s="107" t="s">
        <v>212</v>
      </c>
      <c r="M42" s="58" t="s">
        <v>330</v>
      </c>
      <c r="N42" s="138">
        <v>13395000</v>
      </c>
      <c r="O42" s="536" t="s">
        <v>555</v>
      </c>
      <c r="P42" s="58" t="s">
        <v>330</v>
      </c>
      <c r="Q42" s="54">
        <v>13395000</v>
      </c>
      <c r="R42" s="536" t="s">
        <v>555</v>
      </c>
      <c r="S42" s="58" t="s">
        <v>359</v>
      </c>
      <c r="T42" s="54">
        <v>21395000</v>
      </c>
      <c r="U42" s="646" t="s">
        <v>58</v>
      </c>
      <c r="V42" s="646" t="s">
        <v>58</v>
      </c>
      <c r="W42" s="646"/>
    </row>
    <row r="43" spans="1:23" ht="66.75" customHeight="1">
      <c r="A43" s="272" t="s">
        <v>225</v>
      </c>
      <c r="B43" s="101" t="s">
        <v>172</v>
      </c>
      <c r="C43" s="161" t="s">
        <v>268</v>
      </c>
      <c r="D43" s="113" t="s">
        <v>580</v>
      </c>
      <c r="E43" s="176">
        <v>10570000</v>
      </c>
      <c r="F43" s="161" t="s">
        <v>268</v>
      </c>
      <c r="G43" s="113" t="s">
        <v>580</v>
      </c>
      <c r="H43" s="176">
        <v>10570000</v>
      </c>
      <c r="I43" s="107" t="s">
        <v>213</v>
      </c>
      <c r="J43" s="58" t="s">
        <v>94</v>
      </c>
      <c r="K43" s="138">
        <v>5730000</v>
      </c>
      <c r="L43" s="107" t="s">
        <v>213</v>
      </c>
      <c r="M43" s="58" t="s">
        <v>94</v>
      </c>
      <c r="N43" s="138">
        <v>5730000</v>
      </c>
      <c r="O43" s="536" t="s">
        <v>459</v>
      </c>
      <c r="P43" s="58" t="s">
        <v>94</v>
      </c>
      <c r="Q43" s="54">
        <v>5730000</v>
      </c>
      <c r="R43" s="536" t="s">
        <v>459</v>
      </c>
      <c r="S43" s="58" t="s">
        <v>94</v>
      </c>
      <c r="T43" s="54">
        <v>10690000</v>
      </c>
      <c r="U43" s="646"/>
      <c r="V43" s="646" t="s">
        <v>58</v>
      </c>
      <c r="W43" s="646"/>
    </row>
    <row r="44" spans="1:23" ht="37.5" customHeight="1">
      <c r="A44" s="272" t="s">
        <v>226</v>
      </c>
      <c r="B44" s="102" t="s">
        <v>173</v>
      </c>
      <c r="C44" s="189" t="s">
        <v>269</v>
      </c>
      <c r="D44" s="437" t="s">
        <v>352</v>
      </c>
      <c r="E44" s="176">
        <v>35000000</v>
      </c>
      <c r="F44" s="189" t="s">
        <v>269</v>
      </c>
      <c r="G44" s="437" t="s">
        <v>352</v>
      </c>
      <c r="H44" s="176">
        <v>35000000</v>
      </c>
      <c r="I44" s="99" t="s">
        <v>374</v>
      </c>
      <c r="J44" s="58" t="s">
        <v>331</v>
      </c>
      <c r="K44" s="138">
        <v>10000000</v>
      </c>
      <c r="L44" s="99" t="s">
        <v>374</v>
      </c>
      <c r="M44" s="58" t="s">
        <v>331</v>
      </c>
      <c r="N44" s="138">
        <v>10000000</v>
      </c>
      <c r="O44" s="536" t="s">
        <v>556</v>
      </c>
      <c r="P44" s="58" t="s">
        <v>331</v>
      </c>
      <c r="Q44" s="54">
        <v>10000000</v>
      </c>
      <c r="R44" s="536" t="s">
        <v>556</v>
      </c>
      <c r="S44" s="58" t="s">
        <v>331</v>
      </c>
      <c r="T44" s="54">
        <v>55000000</v>
      </c>
      <c r="U44" s="646"/>
      <c r="V44" s="646"/>
      <c r="W44" s="646"/>
    </row>
    <row r="45" spans="1:23" ht="37.5" customHeight="1" thickBot="1">
      <c r="A45" s="272" t="s">
        <v>227</v>
      </c>
      <c r="B45" s="101" t="s">
        <v>357</v>
      </c>
      <c r="C45" s="161" t="s">
        <v>358</v>
      </c>
      <c r="D45" s="437" t="s">
        <v>359</v>
      </c>
      <c r="E45" s="638">
        <v>6500000</v>
      </c>
      <c r="F45" s="161" t="s">
        <v>358</v>
      </c>
      <c r="G45" s="437" t="s">
        <v>359</v>
      </c>
      <c r="H45" s="638">
        <v>6500000</v>
      </c>
      <c r="I45" s="99"/>
      <c r="J45" s="58"/>
      <c r="K45" s="138"/>
      <c r="L45" s="99"/>
      <c r="M45" s="58"/>
      <c r="N45" s="138"/>
      <c r="O45" s="409"/>
      <c r="P45" s="58"/>
      <c r="Q45" s="54"/>
      <c r="R45" s="409"/>
      <c r="S45" s="58"/>
      <c r="T45" s="54"/>
      <c r="U45" s="646"/>
      <c r="V45" s="646"/>
      <c r="W45" s="646"/>
    </row>
    <row r="46" spans="1:23" s="118" customFormat="1" ht="105.75" customHeight="1" thickBot="1">
      <c r="A46" s="266" t="s">
        <v>225</v>
      </c>
      <c r="B46" s="657" t="s">
        <v>184</v>
      </c>
      <c r="C46" s="193" t="s">
        <v>126</v>
      </c>
      <c r="D46" s="196">
        <v>1</v>
      </c>
      <c r="E46" s="639">
        <f>E47</f>
        <v>16282259</v>
      </c>
      <c r="F46" s="193" t="s">
        <v>126</v>
      </c>
      <c r="G46" s="196">
        <v>1</v>
      </c>
      <c r="H46" s="639">
        <f>H47</f>
        <v>16282259</v>
      </c>
      <c r="I46" s="145" t="s">
        <v>375</v>
      </c>
      <c r="J46" s="124">
        <v>1</v>
      </c>
      <c r="K46" s="136">
        <f>K47</f>
        <v>4510000</v>
      </c>
      <c r="L46" s="145" t="s">
        <v>375</v>
      </c>
      <c r="M46" s="124">
        <v>1</v>
      </c>
      <c r="N46" s="136">
        <f>N47</f>
        <v>7557500</v>
      </c>
      <c r="O46" s="194" t="s">
        <v>311</v>
      </c>
      <c r="P46" s="124">
        <v>1</v>
      </c>
      <c r="Q46" s="119">
        <f>Q47</f>
        <v>7557500</v>
      </c>
      <c r="R46" s="194" t="s">
        <v>311</v>
      </c>
      <c r="S46" s="124">
        <v>1</v>
      </c>
      <c r="T46" s="119">
        <f>T47</f>
        <v>7557500</v>
      </c>
      <c r="U46" s="646"/>
      <c r="V46" s="646"/>
      <c r="W46" s="646"/>
    </row>
    <row r="47" spans="1:23" ht="77.25" customHeight="1" thickBot="1">
      <c r="A47" s="266" t="s">
        <v>25</v>
      </c>
      <c r="B47" s="108" t="s">
        <v>185</v>
      </c>
      <c r="C47" s="194" t="s">
        <v>128</v>
      </c>
      <c r="D47" s="184">
        <v>1</v>
      </c>
      <c r="E47" s="640">
        <f>E48</f>
        <v>16282259</v>
      </c>
      <c r="F47" s="194" t="s">
        <v>128</v>
      </c>
      <c r="G47" s="184">
        <v>1</v>
      </c>
      <c r="H47" s="640">
        <f>H48</f>
        <v>16282259</v>
      </c>
      <c r="I47" s="194" t="s">
        <v>312</v>
      </c>
      <c r="J47" s="150">
        <v>1</v>
      </c>
      <c r="K47" s="136">
        <f>K48</f>
        <v>4510000</v>
      </c>
      <c r="L47" s="194" t="s">
        <v>312</v>
      </c>
      <c r="M47" s="150">
        <v>1</v>
      </c>
      <c r="N47" s="136">
        <f>N48</f>
        <v>7557500</v>
      </c>
      <c r="O47" s="194" t="s">
        <v>312</v>
      </c>
      <c r="P47" s="122">
        <v>1</v>
      </c>
      <c r="Q47" s="144">
        <f>Q48</f>
        <v>7557500</v>
      </c>
      <c r="R47" s="194" t="s">
        <v>312</v>
      </c>
      <c r="S47" s="122">
        <v>1</v>
      </c>
      <c r="T47" s="144">
        <f>T48</f>
        <v>7557500</v>
      </c>
      <c r="U47" s="646"/>
      <c r="V47" s="646"/>
      <c r="W47" s="646"/>
    </row>
    <row r="48" spans="1:23" ht="57.75" customHeight="1" thickBot="1">
      <c r="A48" s="272" t="s">
        <v>283</v>
      </c>
      <c r="B48" s="101" t="s">
        <v>186</v>
      </c>
      <c r="C48" s="195" t="s">
        <v>240</v>
      </c>
      <c r="D48" s="113" t="s">
        <v>581</v>
      </c>
      <c r="E48" s="641">
        <v>16282259</v>
      </c>
      <c r="F48" s="195" t="s">
        <v>240</v>
      </c>
      <c r="G48" s="113" t="s">
        <v>581</v>
      </c>
      <c r="H48" s="641">
        <v>16282259</v>
      </c>
      <c r="I48" s="174" t="s">
        <v>304</v>
      </c>
      <c r="J48" s="58" t="s">
        <v>376</v>
      </c>
      <c r="K48" s="138">
        <v>4510000</v>
      </c>
      <c r="L48" s="174" t="s">
        <v>304</v>
      </c>
      <c r="M48" s="58" t="s">
        <v>376</v>
      </c>
      <c r="N48" s="138">
        <v>7557500</v>
      </c>
      <c r="O48" s="536" t="s">
        <v>557</v>
      </c>
      <c r="P48" s="58" t="s">
        <v>601</v>
      </c>
      <c r="Q48" s="54">
        <v>7557500</v>
      </c>
      <c r="R48" s="536" t="s">
        <v>557</v>
      </c>
      <c r="S48" s="58" t="s">
        <v>320</v>
      </c>
      <c r="T48" s="54">
        <v>7557500</v>
      </c>
      <c r="U48" s="646"/>
      <c r="V48" s="646"/>
      <c r="W48" s="646" t="s">
        <v>58</v>
      </c>
    </row>
    <row r="49" spans="1:23" s="118" customFormat="1" ht="135.75" thickBot="1">
      <c r="A49" s="266" t="s">
        <v>226</v>
      </c>
      <c r="B49" s="197" t="s">
        <v>129</v>
      </c>
      <c r="C49" s="193" t="s">
        <v>130</v>
      </c>
      <c r="D49" s="198">
        <v>100</v>
      </c>
      <c r="E49" s="642">
        <f>E50</f>
        <v>102449915</v>
      </c>
      <c r="F49" s="193" t="s">
        <v>130</v>
      </c>
      <c r="G49" s="198">
        <v>100</v>
      </c>
      <c r="H49" s="642">
        <f>H50</f>
        <v>102449915</v>
      </c>
      <c r="I49" s="194" t="s">
        <v>313</v>
      </c>
      <c r="J49" s="124">
        <v>1</v>
      </c>
      <c r="K49" s="136">
        <f>K50</f>
        <v>52879384</v>
      </c>
      <c r="L49" s="194" t="s">
        <v>313</v>
      </c>
      <c r="M49" s="124">
        <v>1</v>
      </c>
      <c r="N49" s="136">
        <f>N50</f>
        <v>79430474</v>
      </c>
      <c r="O49" s="194" t="s">
        <v>313</v>
      </c>
      <c r="P49" s="124">
        <v>1</v>
      </c>
      <c r="Q49" s="119">
        <f>Q50</f>
        <v>79430524</v>
      </c>
      <c r="R49" s="194" t="s">
        <v>313</v>
      </c>
      <c r="S49" s="124">
        <v>1</v>
      </c>
      <c r="T49" s="119">
        <f>T50</f>
        <v>79430474</v>
      </c>
      <c r="U49" s="646"/>
      <c r="V49" s="646"/>
      <c r="W49" s="646"/>
    </row>
    <row r="50" spans="1:23" s="120" customFormat="1" ht="92.25" customHeight="1">
      <c r="A50" s="261" t="s">
        <v>25</v>
      </c>
      <c r="B50" s="197" t="s">
        <v>131</v>
      </c>
      <c r="C50" s="199" t="s">
        <v>132</v>
      </c>
      <c r="D50" s="200">
        <v>100</v>
      </c>
      <c r="E50" s="643">
        <f>E51+E52</f>
        <v>102449915</v>
      </c>
      <c r="F50" s="199" t="s">
        <v>132</v>
      </c>
      <c r="G50" s="200">
        <v>100</v>
      </c>
      <c r="H50" s="643">
        <f>H51+H52</f>
        <v>102449915</v>
      </c>
      <c r="I50" s="194" t="s">
        <v>314</v>
      </c>
      <c r="J50" s="122">
        <v>1</v>
      </c>
      <c r="K50" s="137">
        <f>SUM(K51:K52)</f>
        <v>52879384</v>
      </c>
      <c r="L50" s="194" t="s">
        <v>314</v>
      </c>
      <c r="M50" s="122">
        <v>1</v>
      </c>
      <c r="N50" s="137">
        <f>SUM(N51:N52)</f>
        <v>79430474</v>
      </c>
      <c r="O50" s="194" t="s">
        <v>314</v>
      </c>
      <c r="P50" s="122">
        <v>1</v>
      </c>
      <c r="Q50" s="119">
        <f>SUM(Q51:Q52)</f>
        <v>79430524</v>
      </c>
      <c r="R50" s="194" t="s">
        <v>314</v>
      </c>
      <c r="S50" s="122">
        <v>1</v>
      </c>
      <c r="T50" s="119">
        <f>SUM(T51:T52)</f>
        <v>79430474</v>
      </c>
      <c r="U50" s="656"/>
      <c r="V50" s="656"/>
      <c r="W50" s="656"/>
    </row>
    <row r="51" spans="1:23" ht="75.75" customHeight="1">
      <c r="A51" s="272" t="s">
        <v>283</v>
      </c>
      <c r="B51" s="201" t="s">
        <v>133</v>
      </c>
      <c r="C51" s="195" t="s">
        <v>134</v>
      </c>
      <c r="D51" s="202">
        <v>0.38</v>
      </c>
      <c r="E51" s="644">
        <v>22273782</v>
      </c>
      <c r="F51" s="195" t="s">
        <v>134</v>
      </c>
      <c r="G51" s="202">
        <v>0.38</v>
      </c>
      <c r="H51" s="644">
        <v>22273782</v>
      </c>
      <c r="I51" s="195" t="s">
        <v>305</v>
      </c>
      <c r="J51" s="112">
        <v>0.38</v>
      </c>
      <c r="K51" s="138">
        <v>9479244</v>
      </c>
      <c r="L51" s="195" t="s">
        <v>305</v>
      </c>
      <c r="M51" s="112">
        <v>0.38</v>
      </c>
      <c r="N51" s="138">
        <v>15023834</v>
      </c>
      <c r="O51" s="550" t="s">
        <v>558</v>
      </c>
      <c r="P51" s="112">
        <v>0</v>
      </c>
      <c r="Q51" s="54">
        <v>15023884</v>
      </c>
      <c r="R51" s="550" t="s">
        <v>558</v>
      </c>
      <c r="S51" s="673" t="s">
        <v>608</v>
      </c>
      <c r="T51" s="54">
        <v>15023834</v>
      </c>
      <c r="U51" s="646"/>
      <c r="V51" s="646"/>
      <c r="W51" s="646"/>
    </row>
    <row r="52" spans="1:23" ht="70.5" customHeight="1" thickBot="1">
      <c r="A52" s="272" t="s">
        <v>225</v>
      </c>
      <c r="B52" s="203" t="s">
        <v>135</v>
      </c>
      <c r="C52" s="204" t="s">
        <v>136</v>
      </c>
      <c r="D52" s="202" t="s">
        <v>582</v>
      </c>
      <c r="E52" s="644">
        <v>80176133</v>
      </c>
      <c r="F52" s="204" t="s">
        <v>136</v>
      </c>
      <c r="G52" s="202" t="s">
        <v>582</v>
      </c>
      <c r="H52" s="644">
        <v>80176133</v>
      </c>
      <c r="I52" s="174" t="s">
        <v>284</v>
      </c>
      <c r="J52" s="61" t="s">
        <v>187</v>
      </c>
      <c r="K52" s="138">
        <v>43400140</v>
      </c>
      <c r="L52" s="174" t="s">
        <v>284</v>
      </c>
      <c r="M52" s="61" t="s">
        <v>187</v>
      </c>
      <c r="N52" s="138">
        <v>64406640</v>
      </c>
      <c r="O52" s="555" t="s">
        <v>559</v>
      </c>
      <c r="P52" s="671" t="s">
        <v>602</v>
      </c>
      <c r="Q52" s="54">
        <v>64406640</v>
      </c>
      <c r="R52" s="555" t="s">
        <v>559</v>
      </c>
      <c r="S52" s="671" t="s">
        <v>252</v>
      </c>
      <c r="T52" s="54">
        <v>64406640</v>
      </c>
      <c r="U52" s="646"/>
      <c r="V52" s="646"/>
      <c r="W52" s="646"/>
    </row>
    <row r="53" spans="1:23" s="118" customFormat="1" ht="79.5" thickBot="1">
      <c r="A53" s="266" t="s">
        <v>227</v>
      </c>
      <c r="B53" s="198" t="s">
        <v>238</v>
      </c>
      <c r="C53" s="205" t="s">
        <v>271</v>
      </c>
      <c r="D53" s="188">
        <v>100</v>
      </c>
      <c r="E53" s="645">
        <v>24000000</v>
      </c>
      <c r="F53" s="205" t="s">
        <v>271</v>
      </c>
      <c r="G53" s="188">
        <v>100</v>
      </c>
      <c r="H53" s="645">
        <v>24000000</v>
      </c>
      <c r="I53" s="411" t="s">
        <v>285</v>
      </c>
      <c r="J53" s="124">
        <v>1</v>
      </c>
      <c r="K53" s="136">
        <f>K54+K57</f>
        <v>12250000</v>
      </c>
      <c r="L53" s="411" t="s">
        <v>285</v>
      </c>
      <c r="M53" s="124">
        <v>1</v>
      </c>
      <c r="N53" s="136">
        <f>N54+N57</f>
        <v>16584850</v>
      </c>
      <c r="O53" s="411" t="s">
        <v>285</v>
      </c>
      <c r="P53" s="124">
        <v>1</v>
      </c>
      <c r="Q53" s="119">
        <f>Q54+Q57</f>
        <v>16584850</v>
      </c>
      <c r="R53" s="411" t="s">
        <v>285</v>
      </c>
      <c r="S53" s="124">
        <v>1</v>
      </c>
      <c r="T53" s="119">
        <f>T54+T57</f>
        <v>16584850</v>
      </c>
      <c r="U53" s="646"/>
      <c r="V53" s="646"/>
      <c r="W53" s="646"/>
    </row>
    <row r="54" spans="1:23" s="111" customFormat="1" ht="90" customHeight="1" thickBot="1">
      <c r="A54" s="261" t="s">
        <v>25</v>
      </c>
      <c r="B54" s="206" t="s">
        <v>272</v>
      </c>
      <c r="C54" s="207" t="s">
        <v>360</v>
      </c>
      <c r="D54" s="438">
        <v>1</v>
      </c>
      <c r="E54" s="645" t="s">
        <v>273</v>
      </c>
      <c r="F54" s="207" t="s">
        <v>360</v>
      </c>
      <c r="G54" s="438">
        <v>1</v>
      </c>
      <c r="H54" s="645" t="s">
        <v>273</v>
      </c>
      <c r="I54" s="187" t="s">
        <v>315</v>
      </c>
      <c r="J54" s="122">
        <v>1</v>
      </c>
      <c r="K54" s="137">
        <f>SUM(K55:K56)</f>
        <v>8000000</v>
      </c>
      <c r="L54" s="187" t="s">
        <v>315</v>
      </c>
      <c r="M54" s="122">
        <v>1</v>
      </c>
      <c r="N54" s="137">
        <f>SUM(N55:N56)</f>
        <v>10189900</v>
      </c>
      <c r="O54" s="187" t="s">
        <v>315</v>
      </c>
      <c r="P54" s="122">
        <v>1</v>
      </c>
      <c r="Q54" s="119">
        <f>SUM(Q55:Q56)</f>
        <v>10189900</v>
      </c>
      <c r="R54" s="187" t="s">
        <v>315</v>
      </c>
      <c r="S54" s="122">
        <v>1</v>
      </c>
      <c r="T54" s="119">
        <f>SUM(T55:T56)</f>
        <v>10189900</v>
      </c>
      <c r="U54" s="655"/>
      <c r="V54" s="655"/>
      <c r="W54" s="655"/>
    </row>
    <row r="55" spans="1:23" ht="72.75" customHeight="1">
      <c r="A55" s="272" t="s">
        <v>283</v>
      </c>
      <c r="B55" s="658" t="s">
        <v>162</v>
      </c>
      <c r="C55" s="60" t="s">
        <v>361</v>
      </c>
      <c r="D55" s="659">
        <v>1</v>
      </c>
      <c r="E55" s="660">
        <v>12500000</v>
      </c>
      <c r="F55" s="60" t="s">
        <v>361</v>
      </c>
      <c r="G55" s="659">
        <v>1</v>
      </c>
      <c r="H55" s="660">
        <v>12500000</v>
      </c>
      <c r="I55" s="202" t="s">
        <v>306</v>
      </c>
      <c r="J55" s="58" t="s">
        <v>220</v>
      </c>
      <c r="K55" s="138">
        <v>4000000</v>
      </c>
      <c r="L55" s="202" t="s">
        <v>306</v>
      </c>
      <c r="M55" s="58" t="s">
        <v>220</v>
      </c>
      <c r="N55" s="138">
        <v>6144950</v>
      </c>
      <c r="O55" s="550" t="s">
        <v>560</v>
      </c>
      <c r="P55" s="672" t="s">
        <v>603</v>
      </c>
      <c r="Q55" s="54">
        <v>6144950</v>
      </c>
      <c r="R55" s="550" t="s">
        <v>560</v>
      </c>
      <c r="S55" s="672" t="s">
        <v>252</v>
      </c>
      <c r="T55" s="54">
        <v>6144950</v>
      </c>
      <c r="U55" s="646"/>
      <c r="V55" s="646"/>
      <c r="W55" s="646"/>
    </row>
    <row r="56" spans="1:23" ht="101.25">
      <c r="A56" s="272" t="s">
        <v>225</v>
      </c>
      <c r="B56" s="658" t="s">
        <v>274</v>
      </c>
      <c r="C56" s="60" t="s">
        <v>362</v>
      </c>
      <c r="D56" s="202" t="s">
        <v>332</v>
      </c>
      <c r="E56" s="660">
        <v>12000000</v>
      </c>
      <c r="F56" s="60" t="s">
        <v>362</v>
      </c>
      <c r="G56" s="202" t="s">
        <v>332</v>
      </c>
      <c r="H56" s="660">
        <v>12000000</v>
      </c>
      <c r="I56" s="410" t="s">
        <v>307</v>
      </c>
      <c r="J56" s="58" t="s">
        <v>220</v>
      </c>
      <c r="K56" s="138">
        <v>4000000</v>
      </c>
      <c r="L56" s="410" t="s">
        <v>307</v>
      </c>
      <c r="M56" s="58" t="s">
        <v>220</v>
      </c>
      <c r="N56" s="138">
        <v>4044950</v>
      </c>
      <c r="O56" s="555" t="s">
        <v>561</v>
      </c>
      <c r="P56" s="58" t="s">
        <v>252</v>
      </c>
      <c r="Q56" s="54">
        <v>4044950</v>
      </c>
      <c r="R56" s="555" t="s">
        <v>561</v>
      </c>
      <c r="S56" s="58" t="s">
        <v>252</v>
      </c>
      <c r="T56" s="54">
        <v>4044950</v>
      </c>
      <c r="U56" s="646"/>
      <c r="V56" s="646"/>
      <c r="W56" s="646"/>
    </row>
    <row r="57" spans="1:23" ht="78.75">
      <c r="A57" s="266" t="s">
        <v>26</v>
      </c>
      <c r="B57" s="661" t="s">
        <v>163</v>
      </c>
      <c r="C57" s="218" t="s">
        <v>363</v>
      </c>
      <c r="D57" s="662">
        <v>1</v>
      </c>
      <c r="E57" s="663">
        <v>12000000</v>
      </c>
      <c r="F57" s="218" t="s">
        <v>363</v>
      </c>
      <c r="G57" s="662">
        <v>1</v>
      </c>
      <c r="H57" s="663">
        <v>12000000</v>
      </c>
      <c r="I57" s="412" t="s">
        <v>189</v>
      </c>
      <c r="J57" s="122">
        <v>1</v>
      </c>
      <c r="K57" s="137">
        <f>K58</f>
        <v>4250000</v>
      </c>
      <c r="L57" s="412" t="s">
        <v>189</v>
      </c>
      <c r="M57" s="122">
        <v>1</v>
      </c>
      <c r="N57" s="137">
        <f>N58</f>
        <v>6394950</v>
      </c>
      <c r="O57" s="412" t="s">
        <v>189</v>
      </c>
      <c r="P57" s="122">
        <v>1</v>
      </c>
      <c r="Q57" s="144">
        <f>Q58</f>
        <v>6394950</v>
      </c>
      <c r="R57" s="412" t="s">
        <v>189</v>
      </c>
      <c r="S57" s="122">
        <v>1</v>
      </c>
      <c r="T57" s="144">
        <f>T58</f>
        <v>6394950</v>
      </c>
      <c r="U57" s="646"/>
      <c r="V57" s="646"/>
      <c r="W57" s="646"/>
    </row>
    <row r="58" spans="1:23" ht="100.5" customHeight="1">
      <c r="A58" s="272" t="s">
        <v>283</v>
      </c>
      <c r="B58" s="664" t="s">
        <v>275</v>
      </c>
      <c r="C58" s="664" t="s">
        <v>364</v>
      </c>
      <c r="D58" s="182" t="s">
        <v>365</v>
      </c>
      <c r="E58" s="666">
        <v>12000000</v>
      </c>
      <c r="F58" s="664" t="s">
        <v>364</v>
      </c>
      <c r="G58" s="182" t="s">
        <v>365</v>
      </c>
      <c r="H58" s="666">
        <v>12000000</v>
      </c>
      <c r="I58" s="113" t="s">
        <v>308</v>
      </c>
      <c r="J58" s="58" t="s">
        <v>221</v>
      </c>
      <c r="K58" s="138">
        <v>4250000</v>
      </c>
      <c r="L58" s="113" t="s">
        <v>308</v>
      </c>
      <c r="M58" s="58" t="s">
        <v>221</v>
      </c>
      <c r="N58" s="138">
        <v>6394950</v>
      </c>
      <c r="O58" s="610" t="s">
        <v>562</v>
      </c>
      <c r="P58" s="58" t="s">
        <v>590</v>
      </c>
      <c r="Q58" s="54">
        <v>6394950</v>
      </c>
      <c r="R58" s="610" t="s">
        <v>562</v>
      </c>
      <c r="S58" s="58" t="s">
        <v>590</v>
      </c>
      <c r="T58" s="54">
        <v>6394950</v>
      </c>
      <c r="U58" s="646"/>
      <c r="V58" s="646"/>
      <c r="W58" s="646"/>
    </row>
    <row r="59" spans="1:23" s="118" customFormat="1" ht="90">
      <c r="A59" s="268" t="s">
        <v>228</v>
      </c>
      <c r="B59" s="197" t="s">
        <v>137</v>
      </c>
      <c r="C59" s="208" t="s">
        <v>366</v>
      </c>
      <c r="D59" s="439">
        <v>1</v>
      </c>
      <c r="E59" s="219">
        <f>E60</f>
        <v>35856634</v>
      </c>
      <c r="F59" s="208" t="s">
        <v>366</v>
      </c>
      <c r="G59" s="439">
        <v>1</v>
      </c>
      <c r="H59" s="219">
        <f>H60</f>
        <v>35856634</v>
      </c>
      <c r="I59" s="194" t="s">
        <v>316</v>
      </c>
      <c r="J59" s="124">
        <v>1</v>
      </c>
      <c r="K59" s="136">
        <f>K60</f>
        <v>29148689</v>
      </c>
      <c r="L59" s="194" t="s">
        <v>316</v>
      </c>
      <c r="M59" s="124">
        <v>1</v>
      </c>
      <c r="N59" s="136">
        <f>N60</f>
        <v>28678250</v>
      </c>
      <c r="O59" s="194" t="s">
        <v>316</v>
      </c>
      <c r="P59" s="124">
        <v>1</v>
      </c>
      <c r="Q59" s="119">
        <f>Q60</f>
        <v>28678250</v>
      </c>
      <c r="R59" s="194" t="s">
        <v>316</v>
      </c>
      <c r="S59" s="124">
        <v>1</v>
      </c>
      <c r="T59" s="119">
        <f>T60</f>
        <v>35428250</v>
      </c>
      <c r="U59" s="646"/>
      <c r="V59" s="646"/>
      <c r="W59" s="646"/>
    </row>
    <row r="60" spans="1:23" s="111" customFormat="1" ht="90">
      <c r="A60" s="261" t="s">
        <v>25</v>
      </c>
      <c r="B60" s="209" t="s">
        <v>138</v>
      </c>
      <c r="C60" s="194" t="s">
        <v>140</v>
      </c>
      <c r="D60" s="440">
        <v>1</v>
      </c>
      <c r="E60" s="211">
        <f>E61</f>
        <v>35856634</v>
      </c>
      <c r="F60" s="194" t="s">
        <v>140</v>
      </c>
      <c r="G60" s="440">
        <v>1</v>
      </c>
      <c r="H60" s="211">
        <f>H61</f>
        <v>35856634</v>
      </c>
      <c r="I60" s="194" t="s">
        <v>317</v>
      </c>
      <c r="J60" s="122">
        <v>1</v>
      </c>
      <c r="K60" s="137">
        <f>K61</f>
        <v>29148689</v>
      </c>
      <c r="L60" s="194" t="s">
        <v>317</v>
      </c>
      <c r="M60" s="122">
        <v>1</v>
      </c>
      <c r="N60" s="137">
        <f>N61</f>
        <v>28678250</v>
      </c>
      <c r="O60" s="194" t="s">
        <v>317</v>
      </c>
      <c r="P60" s="122">
        <v>1</v>
      </c>
      <c r="Q60" s="119">
        <f>SUM(Q61)</f>
        <v>28678250</v>
      </c>
      <c r="R60" s="194" t="s">
        <v>317</v>
      </c>
      <c r="S60" s="122">
        <v>1</v>
      </c>
      <c r="T60" s="119">
        <f>SUM(T61)</f>
        <v>35428250</v>
      </c>
      <c r="U60" s="655"/>
      <c r="V60" s="655"/>
      <c r="W60" s="655"/>
    </row>
    <row r="61" spans="1:23" ht="61.5" customHeight="1">
      <c r="A61" s="272" t="s">
        <v>283</v>
      </c>
      <c r="B61" s="210" t="s">
        <v>139</v>
      </c>
      <c r="C61" s="195" t="s">
        <v>367</v>
      </c>
      <c r="D61" s="212" t="s">
        <v>237</v>
      </c>
      <c r="E61" s="213">
        <v>35856634</v>
      </c>
      <c r="F61" s="195" t="s">
        <v>367</v>
      </c>
      <c r="G61" s="212" t="s">
        <v>237</v>
      </c>
      <c r="H61" s="213">
        <v>35856634</v>
      </c>
      <c r="I61" s="410" t="s">
        <v>301</v>
      </c>
      <c r="J61" s="62">
        <v>1</v>
      </c>
      <c r="K61" s="138">
        <v>29148689</v>
      </c>
      <c r="L61" s="410" t="s">
        <v>301</v>
      </c>
      <c r="M61" s="62">
        <v>1</v>
      </c>
      <c r="N61" s="138">
        <v>28678250</v>
      </c>
      <c r="O61" s="555" t="s">
        <v>563</v>
      </c>
      <c r="P61" s="58" t="s">
        <v>90</v>
      </c>
      <c r="Q61" s="54">
        <v>28678250</v>
      </c>
      <c r="R61" s="555" t="s">
        <v>563</v>
      </c>
      <c r="S61" s="58" t="s">
        <v>90</v>
      </c>
      <c r="T61" s="54">
        <v>35428250</v>
      </c>
      <c r="U61" s="646"/>
      <c r="V61" s="667"/>
      <c r="W61" s="646"/>
    </row>
    <row r="62" spans="1:23" s="118" customFormat="1" ht="123.75">
      <c r="A62" s="266" t="s">
        <v>229</v>
      </c>
      <c r="B62" s="216" t="s">
        <v>276</v>
      </c>
      <c r="C62" s="217" t="s">
        <v>277</v>
      </c>
      <c r="D62" s="216">
        <v>100</v>
      </c>
      <c r="E62" s="663">
        <f>E63</f>
        <v>42500000</v>
      </c>
      <c r="F62" s="217" t="s">
        <v>277</v>
      </c>
      <c r="G62" s="216">
        <v>100</v>
      </c>
      <c r="H62" s="663">
        <f>H63</f>
        <v>42500000</v>
      </c>
      <c r="I62" s="406" t="s">
        <v>188</v>
      </c>
      <c r="J62" s="124">
        <v>1</v>
      </c>
      <c r="K62" s="136">
        <f>K63</f>
        <v>12731910</v>
      </c>
      <c r="L62" s="406" t="s">
        <v>188</v>
      </c>
      <c r="M62" s="124">
        <v>1</v>
      </c>
      <c r="N62" s="136">
        <f>N63</f>
        <v>15872650</v>
      </c>
      <c r="O62" s="406" t="s">
        <v>188</v>
      </c>
      <c r="P62" s="124">
        <v>1</v>
      </c>
      <c r="Q62" s="119">
        <f>Q63</f>
        <v>15872650</v>
      </c>
      <c r="R62" s="406" t="s">
        <v>188</v>
      </c>
      <c r="S62" s="124">
        <v>1</v>
      </c>
      <c r="T62" s="119">
        <f>T63</f>
        <v>15872650</v>
      </c>
      <c r="U62" s="646"/>
      <c r="V62" s="646" t="s">
        <v>58</v>
      </c>
      <c r="W62" s="646"/>
    </row>
    <row r="63" spans="1:23" s="111" customFormat="1" ht="124.5" customHeight="1">
      <c r="A63" s="261" t="s">
        <v>25</v>
      </c>
      <c r="B63" s="218" t="s">
        <v>278</v>
      </c>
      <c r="C63" s="218" t="s">
        <v>279</v>
      </c>
      <c r="D63" s="668">
        <v>100</v>
      </c>
      <c r="E63" s="219">
        <f>SUM(E64:E65)</f>
        <v>42500000</v>
      </c>
      <c r="F63" s="218" t="s">
        <v>279</v>
      </c>
      <c r="G63" s="668">
        <v>100</v>
      </c>
      <c r="H63" s="219">
        <f>SUM(H64:H65)</f>
        <v>42500000</v>
      </c>
      <c r="I63" s="413" t="s">
        <v>318</v>
      </c>
      <c r="J63" s="122">
        <v>1</v>
      </c>
      <c r="K63" s="137">
        <f>SUM(K64:K65)</f>
        <v>12731910</v>
      </c>
      <c r="L63" s="413" t="s">
        <v>318</v>
      </c>
      <c r="M63" s="122">
        <v>1</v>
      </c>
      <c r="N63" s="137">
        <f>SUM(N64:N65)</f>
        <v>15872650</v>
      </c>
      <c r="O63" s="413" t="s">
        <v>318</v>
      </c>
      <c r="P63" s="122">
        <v>1</v>
      </c>
      <c r="Q63" s="119">
        <f>SUM(Q64:Q65)</f>
        <v>15872650</v>
      </c>
      <c r="R63" s="413" t="s">
        <v>318</v>
      </c>
      <c r="S63" s="122">
        <v>1</v>
      </c>
      <c r="T63" s="119">
        <f>SUM(T64:T65)</f>
        <v>15872650</v>
      </c>
      <c r="U63" s="655"/>
      <c r="V63" s="655"/>
      <c r="W63" s="655"/>
    </row>
    <row r="64" spans="1:23" ht="67.5">
      <c r="A64" s="272" t="s">
        <v>283</v>
      </c>
      <c r="B64" s="214" t="s">
        <v>280</v>
      </c>
      <c r="C64" s="214" t="s">
        <v>281</v>
      </c>
      <c r="D64" s="669" t="s">
        <v>222</v>
      </c>
      <c r="E64" s="213">
        <v>12500000</v>
      </c>
      <c r="F64" s="214" t="s">
        <v>281</v>
      </c>
      <c r="G64" s="669" t="s">
        <v>222</v>
      </c>
      <c r="H64" s="213">
        <v>12500000</v>
      </c>
      <c r="I64" s="174" t="s">
        <v>144</v>
      </c>
      <c r="J64" s="58" t="s">
        <v>222</v>
      </c>
      <c r="K64" s="138">
        <v>7731910</v>
      </c>
      <c r="L64" s="174" t="s">
        <v>144</v>
      </c>
      <c r="M64" s="58" t="s">
        <v>222</v>
      </c>
      <c r="N64" s="138">
        <v>7342850</v>
      </c>
      <c r="O64" s="555" t="s">
        <v>564</v>
      </c>
      <c r="P64" s="58" t="s">
        <v>222</v>
      </c>
      <c r="Q64" s="54">
        <v>7342850</v>
      </c>
      <c r="R64" s="555" t="s">
        <v>564</v>
      </c>
      <c r="S64" s="58" t="s">
        <v>222</v>
      </c>
      <c r="T64" s="54">
        <v>7342850</v>
      </c>
      <c r="U64" s="646"/>
      <c r="V64" s="646"/>
      <c r="W64" s="646"/>
    </row>
    <row r="65" spans="1:23" ht="57" customHeight="1">
      <c r="A65" s="272" t="s">
        <v>227</v>
      </c>
      <c r="B65" s="215" t="s">
        <v>190</v>
      </c>
      <c r="C65" s="214" t="s">
        <v>282</v>
      </c>
      <c r="D65" s="182">
        <v>1</v>
      </c>
      <c r="E65" s="666">
        <v>30000000</v>
      </c>
      <c r="F65" s="214" t="s">
        <v>282</v>
      </c>
      <c r="G65" s="182">
        <v>1</v>
      </c>
      <c r="H65" s="666">
        <v>30000000</v>
      </c>
      <c r="I65" s="410" t="s">
        <v>302</v>
      </c>
      <c r="J65" s="62" t="s">
        <v>223</v>
      </c>
      <c r="K65" s="138">
        <v>5000000</v>
      </c>
      <c r="L65" s="410" t="s">
        <v>302</v>
      </c>
      <c r="M65" s="62" t="s">
        <v>223</v>
      </c>
      <c r="N65" s="138">
        <v>8529800</v>
      </c>
      <c r="O65" s="555" t="s">
        <v>565</v>
      </c>
      <c r="P65" s="672" t="s">
        <v>604</v>
      </c>
      <c r="Q65" s="135">
        <v>8529800</v>
      </c>
      <c r="R65" s="555" t="s">
        <v>565</v>
      </c>
      <c r="S65" s="672" t="s">
        <v>604</v>
      </c>
      <c r="T65" s="135">
        <v>8529800</v>
      </c>
      <c r="U65" s="646"/>
      <c r="V65" s="667"/>
      <c r="W65" s="646"/>
    </row>
    <row r="66" spans="1:23" ht="21.75" customHeight="1">
      <c r="A66" s="266"/>
      <c r="B66" s="10"/>
      <c r="C66" s="10"/>
      <c r="D66" s="182"/>
      <c r="E66" s="665"/>
      <c r="F66" s="186"/>
      <c r="G66" s="10"/>
      <c r="H66" s="178"/>
      <c r="I66" s="66"/>
      <c r="J66" s="67"/>
      <c r="K66" s="72">
        <f>K7+K46+K49+K53+K59+K62</f>
        <v>2871372275</v>
      </c>
      <c r="L66" s="70"/>
      <c r="M66" s="71"/>
      <c r="N66" s="73">
        <f>N7+N46+N49+N53+N59+N62</f>
        <v>2916372275</v>
      </c>
      <c r="O66" s="68"/>
      <c r="P66" s="69"/>
      <c r="Q66" s="74">
        <f>Q7+Q46+Q49+Q53+Q59+Q62</f>
        <v>2936917325</v>
      </c>
      <c r="R66" s="50"/>
      <c r="S66" s="50"/>
      <c r="T66" s="75">
        <f>T7+T46+T49+T53+T59+T62</f>
        <v>3061917275</v>
      </c>
      <c r="U66" s="646"/>
      <c r="V66" s="646"/>
      <c r="W66" s="646"/>
    </row>
    <row r="67" spans="1:23">
      <c r="A67" s="269"/>
      <c r="B67" s="63" t="s">
        <v>87</v>
      </c>
      <c r="C67" s="63"/>
      <c r="D67" s="63"/>
      <c r="E67" s="63"/>
      <c r="F67" s="63"/>
      <c r="G67" s="63"/>
      <c r="H67" s="179"/>
      <c r="I67" s="51">
        <v>6</v>
      </c>
      <c r="J67" s="47"/>
      <c r="K67" s="142"/>
      <c r="L67" s="52">
        <v>6</v>
      </c>
      <c r="M67" s="48"/>
      <c r="N67" s="64"/>
      <c r="O67" s="65">
        <v>6</v>
      </c>
      <c r="P67" s="49"/>
      <c r="Q67" s="55"/>
      <c r="R67" s="53">
        <v>6</v>
      </c>
      <c r="S67" s="50"/>
      <c r="T67" s="56"/>
      <c r="U67" s="646"/>
      <c r="V67" s="646"/>
      <c r="W67" s="646"/>
    </row>
    <row r="68" spans="1:23">
      <c r="A68" s="270"/>
      <c r="B68" s="125" t="s">
        <v>88</v>
      </c>
      <c r="C68" s="125"/>
      <c r="D68" s="125"/>
      <c r="E68" s="125"/>
      <c r="F68" s="63"/>
      <c r="G68" s="63"/>
      <c r="H68" s="179"/>
      <c r="I68" s="126">
        <v>15</v>
      </c>
      <c r="J68" s="127"/>
      <c r="K68" s="143"/>
      <c r="L68" s="128">
        <v>15</v>
      </c>
      <c r="M68" s="129"/>
      <c r="N68" s="141"/>
      <c r="O68" s="130">
        <v>15</v>
      </c>
      <c r="P68" s="131"/>
      <c r="Q68" s="131"/>
      <c r="R68" s="132">
        <v>14</v>
      </c>
      <c r="S68" s="133"/>
      <c r="T68" s="133"/>
      <c r="U68" s="646"/>
      <c r="V68" s="646"/>
      <c r="W68" s="646"/>
    </row>
    <row r="69" spans="1:23" s="30" customFormat="1">
      <c r="A69" s="269"/>
      <c r="B69" s="134" t="s">
        <v>224</v>
      </c>
      <c r="C69" s="134"/>
      <c r="D69" s="134"/>
      <c r="E69" s="134"/>
      <c r="F69" s="134"/>
      <c r="G69" s="134"/>
      <c r="H69" s="180"/>
      <c r="I69" s="126">
        <v>36</v>
      </c>
      <c r="J69" s="127"/>
      <c r="K69" s="143"/>
      <c r="L69" s="128">
        <v>32</v>
      </c>
      <c r="M69" s="129"/>
      <c r="N69" s="141"/>
      <c r="O69" s="65">
        <v>32</v>
      </c>
      <c r="P69" s="49"/>
      <c r="Q69" s="49"/>
      <c r="R69" s="132">
        <v>32</v>
      </c>
      <c r="S69" s="133"/>
      <c r="T69" s="133"/>
      <c r="U69" s="670"/>
      <c r="V69" s="670"/>
      <c r="W69" s="670"/>
    </row>
    <row r="70" spans="1:23">
      <c r="O70" s="12"/>
    </row>
    <row r="71" spans="1:23">
      <c r="O71" s="12"/>
      <c r="P71" t="s">
        <v>641</v>
      </c>
    </row>
    <row r="72" spans="1:23">
      <c r="O72" s="12"/>
    </row>
    <row r="73" spans="1:23">
      <c r="O73" s="12"/>
      <c r="P73" t="s">
        <v>230</v>
      </c>
    </row>
    <row r="74" spans="1:23">
      <c r="O74" s="12"/>
    </row>
    <row r="77" spans="1:23">
      <c r="R77" s="46"/>
    </row>
    <row r="78" spans="1:23">
      <c r="P78" s="46" t="s">
        <v>517</v>
      </c>
      <c r="Q78" s="46"/>
    </row>
    <row r="79" spans="1:23">
      <c r="P79" t="s">
        <v>524</v>
      </c>
    </row>
  </sheetData>
  <mergeCells count="10">
    <mergeCell ref="A1:T1"/>
    <mergeCell ref="A2:T2"/>
    <mergeCell ref="I4:K4"/>
    <mergeCell ref="L4:N4"/>
    <mergeCell ref="O4:Q4"/>
    <mergeCell ref="R4:T4"/>
    <mergeCell ref="A4:A5"/>
    <mergeCell ref="B4:B5"/>
    <mergeCell ref="F4:H4"/>
    <mergeCell ref="C4:E4"/>
  </mergeCells>
  <pageMargins left="0.19685039370078741" right="0.19685039370078741" top="0.74803149606299213" bottom="0.74803149606299213" header="0.31496062992125984" footer="0.31496062992125984"/>
  <pageSetup paperSize="5" scale="60" orientation="landscape"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opLeftCell="A22" workbookViewId="0">
      <selection activeCell="C32" sqref="C32"/>
    </sheetView>
  </sheetViews>
  <sheetFormatPr defaultRowHeight="15"/>
  <cols>
    <col min="2" max="2" width="38.42578125" customWidth="1"/>
    <col min="3" max="3" width="50" customWidth="1"/>
    <col min="4" max="4" width="16.28515625" customWidth="1"/>
    <col min="5" max="5" width="13.85546875" customWidth="1"/>
    <col min="6" max="6" width="15.85546875" customWidth="1"/>
  </cols>
  <sheetData>
    <row r="1" spans="1:6">
      <c r="A1" s="794" t="s">
        <v>377</v>
      </c>
      <c r="B1" s="794"/>
      <c r="C1" s="794"/>
      <c r="D1" s="794"/>
      <c r="E1" s="794"/>
      <c r="F1" s="794"/>
    </row>
    <row r="2" spans="1:6">
      <c r="A2" s="818" t="s">
        <v>609</v>
      </c>
      <c r="B2" s="818"/>
      <c r="C2" s="818"/>
      <c r="D2" s="818"/>
      <c r="E2" s="818"/>
      <c r="F2" s="818"/>
    </row>
    <row r="3" spans="1:6" ht="15.75" thickBot="1"/>
    <row r="4" spans="1:6" ht="15.75" thickBot="1">
      <c r="A4" s="819" t="s">
        <v>378</v>
      </c>
      <c r="B4" s="822" t="s">
        <v>379</v>
      </c>
      <c r="C4" s="822" t="s">
        <v>380</v>
      </c>
      <c r="D4" s="825" t="s">
        <v>381</v>
      </c>
      <c r="E4" s="826"/>
      <c r="F4" s="822" t="s">
        <v>382</v>
      </c>
    </row>
    <row r="5" spans="1:6" ht="15.75" thickBot="1">
      <c r="A5" s="820"/>
      <c r="B5" s="823"/>
      <c r="C5" s="823"/>
      <c r="D5" s="825" t="s">
        <v>383</v>
      </c>
      <c r="E5" s="826"/>
      <c r="F5" s="823"/>
    </row>
    <row r="6" spans="1:6" ht="15.75" thickBot="1">
      <c r="A6" s="821"/>
      <c r="B6" s="824"/>
      <c r="C6" s="824"/>
      <c r="D6" s="450" t="s">
        <v>55</v>
      </c>
      <c r="E6" s="450" t="s">
        <v>384</v>
      </c>
      <c r="F6" s="824"/>
    </row>
    <row r="7" spans="1:6" ht="15.75" thickBot="1">
      <c r="A7" s="451">
        <v>1</v>
      </c>
      <c r="B7" s="452">
        <v>2</v>
      </c>
      <c r="C7" s="452">
        <v>3</v>
      </c>
      <c r="D7" s="452">
        <v>4</v>
      </c>
      <c r="E7" s="452">
        <v>6</v>
      </c>
      <c r="F7" s="452">
        <v>7</v>
      </c>
    </row>
    <row r="8" spans="1:6" ht="15.75" thickBot="1">
      <c r="A8" s="453" t="s">
        <v>385</v>
      </c>
      <c r="B8" s="815" t="s">
        <v>416</v>
      </c>
      <c r="C8" s="816"/>
      <c r="D8" s="816"/>
      <c r="E8" s="816"/>
      <c r="F8" s="817"/>
    </row>
    <row r="9" spans="1:6" ht="18.75" thickBot="1">
      <c r="A9" s="454" t="s">
        <v>386</v>
      </c>
      <c r="B9" s="455" t="s">
        <v>387</v>
      </c>
      <c r="C9" s="455" t="s">
        <v>388</v>
      </c>
      <c r="D9" s="456"/>
      <c r="E9" s="456"/>
      <c r="F9" s="455"/>
    </row>
    <row r="10" spans="1:6" ht="18.75" thickBot="1">
      <c r="A10" s="457" t="s">
        <v>389</v>
      </c>
      <c r="B10" s="458" t="s">
        <v>390</v>
      </c>
      <c r="C10" s="458" t="s">
        <v>391</v>
      </c>
      <c r="D10" s="459"/>
      <c r="E10" s="459"/>
      <c r="F10" s="458"/>
    </row>
    <row r="11" spans="1:6" ht="18.75" thickBot="1">
      <c r="A11" s="460"/>
      <c r="B11" s="461" t="s">
        <v>129</v>
      </c>
      <c r="C11" s="461" t="s">
        <v>392</v>
      </c>
      <c r="D11" s="462">
        <v>100</v>
      </c>
      <c r="E11" s="462">
        <v>80.599999999999994</v>
      </c>
      <c r="F11" s="461" t="s">
        <v>418</v>
      </c>
    </row>
    <row r="12" spans="1:6" ht="18.75" thickBot="1">
      <c r="A12" s="460"/>
      <c r="B12" s="461" t="s">
        <v>141</v>
      </c>
      <c r="C12" s="461" t="s">
        <v>393</v>
      </c>
      <c r="D12" s="462">
        <v>100</v>
      </c>
      <c r="E12" s="462">
        <v>91.18</v>
      </c>
      <c r="F12" s="461" t="s">
        <v>418</v>
      </c>
    </row>
    <row r="13" spans="1:6" ht="15.75" thickBot="1">
      <c r="A13" s="453" t="s">
        <v>394</v>
      </c>
      <c r="B13" s="815" t="s">
        <v>395</v>
      </c>
      <c r="C13" s="816"/>
      <c r="D13" s="816"/>
      <c r="E13" s="816"/>
      <c r="F13" s="817"/>
    </row>
    <row r="14" spans="1:6" ht="18.75" thickBot="1">
      <c r="A14" s="454" t="s">
        <v>396</v>
      </c>
      <c r="B14" s="455" t="s">
        <v>397</v>
      </c>
      <c r="C14" s="455" t="s">
        <v>398</v>
      </c>
      <c r="D14" s="456"/>
      <c r="E14" s="456"/>
      <c r="F14" s="455"/>
    </row>
    <row r="15" spans="1:6" ht="18.75" thickBot="1">
      <c r="A15" s="457" t="s">
        <v>399</v>
      </c>
      <c r="B15" s="458" t="s">
        <v>400</v>
      </c>
      <c r="C15" s="458" t="s">
        <v>401</v>
      </c>
      <c r="D15" s="459"/>
      <c r="E15" s="459"/>
      <c r="F15" s="458"/>
    </row>
    <row r="16" spans="1:6" ht="18.75" thickBot="1">
      <c r="A16" s="460"/>
      <c r="B16" s="461" t="s">
        <v>137</v>
      </c>
      <c r="C16" s="461" t="s">
        <v>402</v>
      </c>
      <c r="D16" s="462">
        <v>100</v>
      </c>
      <c r="E16" s="462">
        <v>50</v>
      </c>
      <c r="F16" s="461" t="s">
        <v>418</v>
      </c>
    </row>
    <row r="17" spans="1:6" ht="15.75" thickBot="1">
      <c r="A17" s="457" t="s">
        <v>403</v>
      </c>
      <c r="B17" s="458" t="s">
        <v>404</v>
      </c>
      <c r="C17" s="458" t="s">
        <v>405</v>
      </c>
      <c r="D17" s="463"/>
      <c r="E17" s="459"/>
      <c r="F17" s="458"/>
    </row>
    <row r="18" spans="1:6" ht="18.75" thickBot="1">
      <c r="A18" s="460"/>
      <c r="B18" s="461" t="s">
        <v>95</v>
      </c>
      <c r="C18" s="461" t="s">
        <v>406</v>
      </c>
      <c r="D18" s="462">
        <v>100</v>
      </c>
      <c r="E18" s="462">
        <v>44.21</v>
      </c>
      <c r="F18" s="461" t="s">
        <v>418</v>
      </c>
    </row>
    <row r="19" spans="1:6" ht="18.75" thickBot="1">
      <c r="A19" s="460"/>
      <c r="B19" s="464" t="s">
        <v>125</v>
      </c>
      <c r="C19" s="465" t="s">
        <v>407</v>
      </c>
      <c r="D19" s="466">
        <v>100</v>
      </c>
      <c r="E19" s="466">
        <v>0</v>
      </c>
      <c r="F19" s="461" t="s">
        <v>418</v>
      </c>
    </row>
    <row r="20" spans="1:6" ht="15.75" thickBot="1">
      <c r="A20" s="453" t="s">
        <v>408</v>
      </c>
      <c r="B20" s="815" t="s">
        <v>417</v>
      </c>
      <c r="C20" s="816"/>
      <c r="D20" s="816"/>
      <c r="E20" s="816"/>
      <c r="F20" s="817"/>
    </row>
    <row r="21" spans="1:6" ht="18.75" thickBot="1">
      <c r="A21" s="454" t="s">
        <v>409</v>
      </c>
      <c r="B21" s="455" t="s">
        <v>410</v>
      </c>
      <c r="C21" s="455" t="s">
        <v>411</v>
      </c>
      <c r="D21" s="456"/>
      <c r="E21" s="456"/>
      <c r="F21" s="455"/>
    </row>
    <row r="22" spans="1:6" ht="18.75" thickBot="1">
      <c r="A22" s="457" t="s">
        <v>412</v>
      </c>
      <c r="B22" s="458" t="s">
        <v>413</v>
      </c>
      <c r="C22" s="458" t="s">
        <v>414</v>
      </c>
      <c r="D22" s="459"/>
      <c r="E22" s="459"/>
      <c r="F22" s="458"/>
    </row>
    <row r="23" spans="1:6" ht="18.75" thickBot="1">
      <c r="A23" s="460"/>
      <c r="B23" s="461" t="s">
        <v>238</v>
      </c>
      <c r="C23" s="461" t="s">
        <v>271</v>
      </c>
      <c r="D23" s="462">
        <v>100</v>
      </c>
      <c r="E23" s="462">
        <v>35.54</v>
      </c>
      <c r="F23" s="461" t="s">
        <v>418</v>
      </c>
    </row>
    <row r="25" spans="1:6" ht="16.5">
      <c r="D25" s="467" t="s">
        <v>642</v>
      </c>
    </row>
    <row r="26" spans="1:6" ht="16.5">
      <c r="D26" s="467" t="s">
        <v>415</v>
      </c>
    </row>
    <row r="27" spans="1:6" ht="16.5">
      <c r="D27" s="467"/>
    </row>
    <row r="28" spans="1:6" ht="16.5">
      <c r="D28" s="467"/>
    </row>
    <row r="29" spans="1:6" ht="16.5">
      <c r="D29" s="467"/>
    </row>
    <row r="30" spans="1:6" ht="16.5">
      <c r="D30" s="468" t="s">
        <v>517</v>
      </c>
    </row>
    <row r="31" spans="1:6" ht="16.5">
      <c r="D31" s="467" t="s">
        <v>518</v>
      </c>
    </row>
  </sheetData>
  <mergeCells count="11">
    <mergeCell ref="B8:F8"/>
    <mergeCell ref="B13:F13"/>
    <mergeCell ref="B20:F20"/>
    <mergeCell ref="A1:F1"/>
    <mergeCell ref="A2:F2"/>
    <mergeCell ref="A4:A6"/>
    <mergeCell ref="B4:B6"/>
    <mergeCell ref="C4:C6"/>
    <mergeCell ref="D4:E4"/>
    <mergeCell ref="F4:F6"/>
    <mergeCell ref="D5:E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Form. 1</vt:lpstr>
      <vt:lpstr>Form 3.a</vt:lpstr>
      <vt:lpstr>Form 3b</vt:lpstr>
      <vt:lpstr>FORM 6</vt:lpstr>
      <vt:lpstr>Form 7</vt:lpstr>
      <vt:lpstr>Form 8 </vt:lpstr>
      <vt:lpstr>Form 9</vt:lpstr>
      <vt:lpstr>Sheet3</vt:lpstr>
      <vt:lpstr>'Form 3b'!Print_Titles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LENOVO</cp:lastModifiedBy>
  <cp:lastPrinted>2024-07-09T00:11:48Z</cp:lastPrinted>
  <dcterms:created xsi:type="dcterms:W3CDTF">2019-04-15T03:21:15Z</dcterms:created>
  <dcterms:modified xsi:type="dcterms:W3CDTF">2024-07-09T01:26:56Z</dcterms:modified>
</cp:coreProperties>
</file>